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C:\Users\juan.gustale\Desktop\"/>
    </mc:Choice>
  </mc:AlternateContent>
  <xr:revisionPtr revIDLastSave="0" documentId="8_{DA13C9F5-83FB-4585-B3F3-C79A886ACF61}" xr6:coauthVersionLast="47" xr6:coauthVersionMax="47" xr10:uidLastSave="{00000000-0000-0000-0000-000000000000}"/>
  <bookViews>
    <workbookView xWindow="-120" yWindow="-120" windowWidth="20730" windowHeight="11160" tabRatio="850" activeTab="1"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 sheetId="88"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definedNames>
    <definedName name="_xlnm._FilterDatabase" localSheetId="8" hidden="1">'Nota 3'!$D$8:$D$34</definedName>
    <definedName name="_xlnm._FilterDatabase" localSheetId="13" hidden="1">'Nota 8 '!$A$50:$AD$77</definedName>
    <definedName name="_Hlk15378568" localSheetId="7">'Nota 2'!#REF!</definedName>
    <definedName name="_Toc82092289" localSheetId="1">'Información General'!#REF!</definedName>
    <definedName name="_Toc82092290" localSheetId="1">'Información General'!$A$56</definedName>
    <definedName name="_xlnm.Print_Area" localSheetId="2">BG!$A$4:$G$71</definedName>
    <definedName name="_xlnm.Print_Area" localSheetId="3">ER!$A$1:$D$49</definedName>
    <definedName name="C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88" l="1"/>
  <c r="J29" i="88" s="1"/>
  <c r="C16" i="88" s="1"/>
  <c r="G25" i="25"/>
  <c r="G16" i="25"/>
  <c r="F16" i="25"/>
  <c r="F25" i="25"/>
  <c r="D53" i="88"/>
  <c r="G26" i="25" s="1"/>
  <c r="C53" i="88"/>
  <c r="F26" i="25" s="1"/>
  <c r="J42" i="88"/>
  <c r="C17" i="88" s="1"/>
  <c r="I42" i="88"/>
  <c r="B17" i="88" s="1"/>
  <c r="I28" i="88"/>
  <c r="I27" i="88"/>
  <c r="I26" i="88"/>
  <c r="I25" i="88"/>
  <c r="I29" i="88" s="1"/>
  <c r="B16" i="88" s="1"/>
  <c r="C11" i="88"/>
  <c r="B11" i="88"/>
  <c r="B18" i="88" l="1"/>
  <c r="C18" i="88"/>
  <c r="E18" i="88" s="1"/>
  <c r="C35" i="87"/>
  <c r="C28" i="87"/>
  <c r="C21" i="87"/>
  <c r="C46" i="24"/>
  <c r="C37" i="87" l="1"/>
  <c r="C41" i="87" s="1"/>
  <c r="E20" i="10" l="1"/>
  <c r="N16" i="66"/>
  <c r="G27" i="25" s="1"/>
  <c r="K51" i="8" l="1"/>
  <c r="G34" i="65" l="1"/>
  <c r="G33" i="65"/>
  <c r="G32" i="65"/>
  <c r="G31" i="65"/>
  <c r="G14" i="65"/>
  <c r="G22" i="65" l="1"/>
  <c r="G21" i="65"/>
  <c r="G35" i="65"/>
  <c r="C16" i="66" l="1"/>
  <c r="G10" i="4" l="1"/>
  <c r="E13" i="10" l="1"/>
  <c r="C10" i="82"/>
  <c r="G36" i="25" l="1"/>
  <c r="B21" i="87"/>
  <c r="W22" i="24" l="1"/>
  <c r="W23" i="24"/>
  <c r="W24" i="24"/>
  <c r="W25" i="24"/>
  <c r="W26" i="24"/>
  <c r="W27" i="24"/>
  <c r="W28" i="24"/>
  <c r="W29" i="24"/>
  <c r="D16" i="66" l="1"/>
  <c r="C13" i="4" l="1"/>
  <c r="G12" i="4" s="1"/>
  <c r="G19" i="4" s="1"/>
  <c r="C23" i="5" l="1"/>
  <c r="C16" i="38"/>
  <c r="C17" i="3" l="1"/>
  <c r="F23" i="25" l="1"/>
  <c r="S30" i="24" l="1"/>
  <c r="A6" i="62" l="1"/>
  <c r="W21" i="24" l="1"/>
  <c r="W20" i="24"/>
  <c r="A8" i="87" l="1"/>
  <c r="B35" i="87"/>
  <c r="B28" i="87"/>
  <c r="C30" i="24"/>
  <c r="E30" i="24"/>
  <c r="G30" i="24"/>
  <c r="I30" i="24"/>
  <c r="K30" i="24"/>
  <c r="M30" i="24"/>
  <c r="O30" i="24"/>
  <c r="Q30" i="24"/>
  <c r="U30" i="24"/>
  <c r="W30" i="24"/>
  <c r="B37" i="87" l="1"/>
  <c r="B41" i="87" s="1"/>
  <c r="B25" i="53"/>
  <c r="C10" i="69" l="1"/>
  <c r="G15" i="65" l="1"/>
  <c r="G13" i="65"/>
  <c r="G38" i="65"/>
  <c r="G27" i="65"/>
  <c r="G28" i="65"/>
  <c r="G40" i="65"/>
  <c r="G26" i="65"/>
  <c r="G46" i="65"/>
  <c r="G10" i="52"/>
  <c r="G41" i="65" l="1"/>
  <c r="G43" i="65"/>
  <c r="B12" i="53"/>
  <c r="G18" i="65"/>
  <c r="G36" i="65"/>
  <c r="G25" i="65"/>
  <c r="G19" i="65"/>
  <c r="G24" i="65"/>
  <c r="G16" i="65"/>
  <c r="G42" i="65"/>
  <c r="G39" i="65"/>
  <c r="C25" i="53"/>
  <c r="G30" i="65"/>
  <c r="F20" i="53"/>
  <c r="C20" i="19" s="1"/>
  <c r="G23" i="65"/>
  <c r="G44" i="65"/>
  <c r="G29" i="65"/>
  <c r="G45" i="65"/>
  <c r="G17" i="65"/>
  <c r="G37" i="65"/>
  <c r="G12" i="65"/>
  <c r="B10" i="56"/>
  <c r="B13" i="51"/>
  <c r="G20" i="53" l="1"/>
  <c r="D20" i="19" s="1"/>
  <c r="B18" i="50"/>
  <c r="F14" i="53"/>
  <c r="C18" i="19" s="1"/>
  <c r="G14" i="53"/>
  <c r="G47" i="65"/>
  <c r="C13" i="51"/>
  <c r="C18" i="50"/>
  <c r="C12" i="53"/>
  <c r="C11" i="64"/>
  <c r="C10" i="56"/>
  <c r="C12" i="52"/>
  <c r="D13" i="19" l="1"/>
  <c r="J24" i="8"/>
  <c r="D13" i="10"/>
  <c r="F36" i="25" l="1"/>
  <c r="B13" i="12"/>
  <c r="B11" i="45"/>
  <c r="F40" i="25" l="1"/>
  <c r="B10" i="49"/>
  <c r="E24" i="8"/>
  <c r="D21" i="4" l="1"/>
  <c r="C21" i="4"/>
  <c r="F19" i="25"/>
  <c r="B14" i="41" l="1"/>
  <c r="B23" i="5" l="1"/>
  <c r="F18" i="25" l="1"/>
  <c r="W42" i="24"/>
  <c r="W35" i="24"/>
  <c r="W36" i="24"/>
  <c r="W37" i="24"/>
  <c r="W38" i="24"/>
  <c r="W39" i="24"/>
  <c r="W43" i="24"/>
  <c r="W40" i="24"/>
  <c r="W34" i="24"/>
  <c r="C18" i="10" l="1"/>
  <c r="D19" i="19" l="1"/>
  <c r="G19" i="25" l="1"/>
  <c r="H6" i="1" l="1"/>
  <c r="G18" i="25" l="1"/>
  <c r="K24" i="8"/>
  <c r="D17" i="3"/>
  <c r="G14" i="25" s="1"/>
  <c r="A8" i="19"/>
  <c r="I8" i="24" s="1"/>
  <c r="C17" i="72" l="1"/>
  <c r="C11" i="54" l="1"/>
  <c r="B37" i="5" l="1"/>
  <c r="W33" i="24" l="1"/>
  <c r="F47" i="65"/>
  <c r="D17" i="19" s="1"/>
  <c r="E47" i="65"/>
  <c r="D16" i="19" s="1"/>
  <c r="C37" i="5"/>
  <c r="C19" i="19"/>
  <c r="B11" i="54" l="1"/>
  <c r="C14" i="7"/>
  <c r="U46" i="24"/>
  <c r="U48" i="24" s="1"/>
  <c r="O46" i="24"/>
  <c r="O48" i="24" s="1"/>
  <c r="M46" i="24"/>
  <c r="M48" i="24" s="1"/>
  <c r="K46" i="24"/>
  <c r="K48" i="24" s="1"/>
  <c r="I46" i="24"/>
  <c r="I48" i="24" s="1"/>
  <c r="G46" i="24"/>
  <c r="G48" i="24" s="1"/>
  <c r="E46" i="24"/>
  <c r="E48" i="24" s="1"/>
  <c r="G20" i="25" l="1"/>
  <c r="B25" i="72"/>
  <c r="B17" i="72"/>
  <c r="D14" i="19" l="1"/>
  <c r="B47" i="65" l="1"/>
  <c r="C47" i="65"/>
  <c r="B12" i="43" l="1"/>
  <c r="E39" i="8"/>
  <c r="C12" i="43" l="1"/>
  <c r="G38" i="25" s="1"/>
  <c r="K39" i="8"/>
  <c r="F38" i="25"/>
  <c r="G46" i="25" l="1"/>
  <c r="C25" i="72"/>
  <c r="B12" i="52" l="1"/>
  <c r="D33" i="8"/>
  <c r="C22" i="19" l="1"/>
  <c r="C13" i="9" l="1"/>
  <c r="G28" i="25" l="1"/>
  <c r="L16" i="66" l="1"/>
  <c r="W45" i="24"/>
  <c r="J16" i="66" l="1"/>
  <c r="K16" i="66"/>
  <c r="E16" i="66" l="1"/>
  <c r="F16" i="66"/>
  <c r="H16" i="66"/>
  <c r="I16" i="66"/>
  <c r="M16" i="66" l="1"/>
  <c r="G16" i="66"/>
  <c r="F27" i="25" l="1"/>
  <c r="B10" i="69" l="1"/>
  <c r="B13" i="9" l="1"/>
  <c r="F28" i="25" l="1"/>
  <c r="F29" i="25"/>
  <c r="D47" i="65" l="1"/>
  <c r="D22" i="19" l="1"/>
  <c r="B11" i="44"/>
  <c r="C11" i="44"/>
  <c r="E51" i="8"/>
  <c r="G47" i="25"/>
  <c r="D51" i="8"/>
  <c r="D50" i="8"/>
  <c r="D49" i="8"/>
  <c r="D48" i="8"/>
  <c r="D47" i="8"/>
  <c r="D46" i="8"/>
  <c r="D45" i="8"/>
  <c r="D44" i="8"/>
  <c r="G39" i="25" l="1"/>
  <c r="F39" i="25"/>
  <c r="F47" i="25"/>
  <c r="F37" i="25" l="1"/>
  <c r="D18" i="19"/>
  <c r="C14" i="41" l="1"/>
  <c r="G29" i="25" l="1"/>
  <c r="W47" i="24"/>
  <c r="C48" i="24"/>
  <c r="C17" i="19" l="1"/>
  <c r="F62" i="25" l="1"/>
  <c r="D38" i="8"/>
  <c r="D37" i="8"/>
  <c r="D36" i="8"/>
  <c r="D35" i="8"/>
  <c r="B11" i="64" l="1"/>
  <c r="C34" i="19" s="1"/>
  <c r="S44" i="24"/>
  <c r="G62" i="25"/>
  <c r="G61" i="25"/>
  <c r="F61" i="25"/>
  <c r="F55" i="25"/>
  <c r="G55" i="25"/>
  <c r="F54" i="25"/>
  <c r="D20" i="10"/>
  <c r="C13" i="12"/>
  <c r="G11" i="12"/>
  <c r="F11" i="12"/>
  <c r="C12" i="10"/>
  <c r="B14" i="7"/>
  <c r="B12" i="42"/>
  <c r="F30" i="25" s="1"/>
  <c r="D13" i="4"/>
  <c r="G17" i="25" s="1"/>
  <c r="D1" i="19"/>
  <c r="A1" i="38"/>
  <c r="A48" i="24"/>
  <c r="A1" i="72"/>
  <c r="G24" i="25"/>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B1" i="66"/>
  <c r="A1" i="7"/>
  <c r="A1" i="5"/>
  <c r="A1" i="4"/>
  <c r="A1" i="3"/>
  <c r="A1" i="2"/>
  <c r="A1" i="1"/>
  <c r="A1" i="24"/>
  <c r="A1" i="87" s="1"/>
  <c r="A1" i="19"/>
  <c r="F14" i="5"/>
  <c r="C12" i="57"/>
  <c r="D32" i="19" s="1"/>
  <c r="B12" i="57"/>
  <c r="C32" i="19" s="1"/>
  <c r="D29" i="19"/>
  <c r="C29" i="19"/>
  <c r="C12" i="55"/>
  <c r="D27" i="19" s="1"/>
  <c r="B12" i="55"/>
  <c r="C27" i="19" s="1"/>
  <c r="D25" i="19"/>
  <c r="F10" i="52"/>
  <c r="C13" i="19"/>
  <c r="C14" i="19"/>
  <c r="G64" i="25"/>
  <c r="F64" i="25"/>
  <c r="C10" i="49"/>
  <c r="G60" i="25"/>
  <c r="F60" i="25"/>
  <c r="G59" i="25"/>
  <c r="F59" i="25"/>
  <c r="G58" i="25"/>
  <c r="F58" i="25"/>
  <c r="G57" i="25"/>
  <c r="F57" i="25"/>
  <c r="G56" i="25"/>
  <c r="F56" i="25"/>
  <c r="C10" i="46"/>
  <c r="G41" i="25" s="1"/>
  <c r="F46" i="25"/>
  <c r="C11" i="45"/>
  <c r="G40" i="25" s="1"/>
  <c r="B10" i="46"/>
  <c r="F41" i="25" s="1"/>
  <c r="D39" i="8"/>
  <c r="D34" i="8"/>
  <c r="D30" i="8"/>
  <c r="D24" i="8"/>
  <c r="D1" i="25"/>
  <c r="C19" i="10"/>
  <c r="C11" i="10"/>
  <c r="B16" i="38"/>
  <c r="C12" i="42"/>
  <c r="G30" i="25" s="1"/>
  <c r="F20" i="25" l="1"/>
  <c r="G45" i="25"/>
  <c r="F15" i="25"/>
  <c r="F45" i="25"/>
  <c r="F14" i="25"/>
  <c r="E56" i="24"/>
  <c r="F48" i="25"/>
  <c r="F42" i="25"/>
  <c r="G54" i="25"/>
  <c r="G15" i="25"/>
  <c r="G48" i="25"/>
  <c r="G42" i="25"/>
  <c r="F17" i="25"/>
  <c r="G21" i="4"/>
  <c r="D23" i="19"/>
  <c r="C23" i="19"/>
  <c r="F24" i="25"/>
  <c r="C25" i="19"/>
  <c r="F63" i="25"/>
  <c r="F65" i="25" s="1"/>
  <c r="C16" i="19"/>
  <c r="C15" i="19"/>
  <c r="D15" i="19"/>
  <c r="D21" i="19" s="1"/>
  <c r="F49" i="25" l="1"/>
  <c r="C56" i="24"/>
  <c r="G63" i="25"/>
  <c r="D24" i="19"/>
  <c r="C24" i="19"/>
  <c r="C21" i="19"/>
  <c r="Q46" i="24"/>
  <c r="Q48" i="24" s="1"/>
  <c r="W41" i="24"/>
  <c r="G23" i="4"/>
  <c r="F43" i="25"/>
  <c r="G49" i="25"/>
  <c r="F21" i="25"/>
  <c r="G65" i="25" l="1"/>
  <c r="D26" i="19"/>
  <c r="D28" i="19" s="1"/>
  <c r="D30" i="19" s="1"/>
  <c r="D33" i="19" s="1"/>
  <c r="C26" i="19"/>
  <c r="C28" i="19" s="1"/>
  <c r="C30" i="19" s="1"/>
  <c r="C33" i="19" s="1"/>
  <c r="F51" i="25"/>
  <c r="F67" i="25" l="1"/>
  <c r="S46" i="24"/>
  <c r="S48" i="24" s="1"/>
  <c r="D34" i="19"/>
  <c r="G37" i="25"/>
  <c r="W44" i="24" l="1"/>
  <c r="G43" i="25"/>
  <c r="G51" i="25" l="1"/>
  <c r="G67" i="25" l="1"/>
  <c r="W46" i="24"/>
  <c r="W48" i="24" s="1"/>
  <c r="G21" i="25"/>
  <c r="G14" i="5" l="1"/>
  <c r="G23" i="25" l="1"/>
  <c r="G31" i="25" l="1"/>
  <c r="G32" i="25" s="1"/>
  <c r="F31" i="25" l="1"/>
  <c r="F32" i="25" l="1"/>
</calcChain>
</file>

<file path=xl/sharedStrings.xml><?xml version="1.0" encoding="utf-8"?>
<sst xmlns="http://schemas.openxmlformats.org/spreadsheetml/2006/main" count="1624" uniqueCount="1073">
  <si>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</si>
  <si>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</si>
  <si>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</si>
  <si>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</si>
  <si>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</si>
  <si>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</si>
  <si>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</si>
  <si>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</si>
  <si>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</si>
  <si>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</si>
  <si>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</si>
  <si>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</si>
  <si>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</si>
  <si>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</si>
  <si>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</si>
  <si>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</si>
  <si>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</si>
  <si>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</si>
  <si>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</si>
  <si>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</si>
  <si>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</si>
  <si>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</si>
  <si>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</si>
  <si>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</si>
  <si>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</si>
  <si>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</si>
  <si>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</si>
  <si>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</si>
  <si>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</si>
  <si>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</si>
  <si>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</si>
  <si>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</si>
  <si>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</si>
  <si>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</si>
  <si>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</si>
  <si>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</si>
  <si>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</si>
  <si>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</si>
  <si>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</si>
  <si>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</si>
  <si>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</si>
  <si>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</si>
  <si>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</si>
  <si>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</si>
  <si>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</si>
  <si>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</si>
  <si>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</si>
  <si>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</si>
  <si>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</si>
  <si>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</si>
  <si>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</si>
  <si>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</si>
  <si>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</si>
  <si>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</si>
  <si>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</si>
  <si>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</si>
  <si>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</si>
  <si>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</si>
  <si>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</si>
  <si>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</si>
  <si>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</si>
  <si>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</si>
  <si>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</si>
  <si>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</si>
  <si>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</si>
  <si>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</si>
  <si>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</si>
  <si>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</si>
  <si>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</si>
  <si>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</si>
  <si>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</si>
  <si>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</si>
  <si>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</si>
  <si>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</si>
  <si>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</si>
  <si>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</si>
  <si>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</si>
  <si>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</si>
  <si>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</si>
  <si>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</si>
  <si>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</si>
  <si>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</si>
  <si>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</si>
  <si>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</si>
  <si>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</si>
  <si>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</si>
  <si>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</si>
  <si>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</si>
  <si>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</si>
  <si>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</si>
  <si>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</si>
  <si>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</si>
  <si>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</si>
  <si>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</si>
  <si>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</si>
  <si>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</si>
  <si>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</si>
  <si>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</si>
  <si>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</si>
  <si>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</si>
  <si>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</si>
  <si>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</si>
  <si>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</si>
  <si>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</si>
  <si>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</si>
  <si>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</si>
  <si>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</si>
  <si>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</si>
  <si>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</si>
  <si>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</si>
  <si>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</si>
  <si>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</si>
  <si>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</si>
  <si>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</si>
  <si>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</si>
  <si>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</si>
  <si>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</si>
  <si>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</si>
  <si>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</si>
  <si>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</si>
  <si>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</si>
  <si>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</si>
  <si>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</si>
  <si>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</si>
  <si>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</si>
  <si>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</si>
  <si>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</si>
  <si>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</si>
  <si>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</si>
  <si>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</si>
  <si>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</si>
  <si>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</si>
  <si>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</si>
  <si>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</si>
  <si>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</si>
  <si>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</si>
  <si>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</si>
  <si>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</si>
  <si>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</si>
  <si>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</si>
  <si>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</si>
  <si>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</si>
  <si>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</si>
  <si>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</si>
  <si>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</si>
  <si>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</si>
  <si>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</si>
  <si>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</si>
  <si>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</si>
  <si>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</si>
  <si>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</si>
  <si>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</si>
  <si>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</si>
  <si>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</si>
  <si>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</si>
  <si>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</si>
  <si>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</si>
  <si>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</si>
  <si>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</si>
  <si>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</si>
  <si>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</si>
  <si>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</si>
  <si>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</si>
  <si>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</si>
  <si>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</si>
  <si>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</si>
  <si>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</si>
  <si>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</si>
  <si>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</si>
  <si>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</si>
  <si>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</si>
  <si>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</si>
  <si>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</si>
  <si>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</si>
  <si>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</si>
  <si>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</si>
  <si>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</si>
  <si>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</si>
  <si>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</si>
  <si>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</si>
  <si>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</si>
  <si>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</si>
  <si>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</si>
  <si>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</si>
  <si>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</si>
  <si>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</si>
  <si>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</si>
  <si>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</si>
  <si>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</si>
  <si>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</si>
  <si>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</si>
  <si>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</si>
  <si>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</si>
  <si>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</si>
  <si>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</si>
  <si>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</si>
  <si>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</si>
  <si>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</si>
  <si>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</si>
  <si>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</si>
  <si>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</si>
  <si>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</si>
  <si>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</si>
  <si>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</si>
  <si>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Total del resultado</t>
  </si>
  <si>
    <t>En miles de guaranies</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</si>
  <si>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</si>
  <si>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</si>
  <si>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</si>
  <si>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</si>
  <si>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</si>
  <si>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</si>
  <si>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</si>
  <si>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</si>
  <si>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</si>
  <si>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</si>
  <si>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</si>
  <si>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</si>
  <si>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</si>
  <si>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</si>
  <si>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</si>
  <si>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</si>
  <si>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</si>
  <si>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</si>
  <si>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</si>
  <si>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</si>
  <si>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</si>
  <si>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</si>
  <si>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</si>
  <si>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</si>
  <si>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</si>
  <si>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</si>
  <si>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</si>
  <si>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</si>
  <si>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</si>
  <si>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</si>
  <si>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</si>
  <si>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</si>
  <si>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</si>
  <si>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</si>
  <si>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</si>
  <si>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</si>
  <si>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</si>
  <si>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</si>
  <si>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</si>
  <si>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</si>
  <si>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</si>
  <si>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</si>
  <si>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</si>
  <si>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</si>
  <si>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</si>
  <si>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</si>
  <si>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</si>
  <si>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</si>
  <si>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</si>
  <si>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</si>
  <si>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</si>
  <si>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</si>
  <si>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</si>
  <si>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</si>
  <si>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</si>
  <si>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</si>
  <si>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</si>
  <si>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</si>
  <si>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</si>
  <si>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</si>
  <si>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</si>
  <si>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</si>
  <si>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</si>
  <si>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</si>
  <si>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</si>
  <si>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</si>
  <si>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</si>
  <si>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</si>
  <si>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</si>
  <si>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</si>
  <si>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</si>
  <si>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</si>
  <si>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</si>
  <si>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</si>
  <si>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</si>
  <si>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</si>
  <si>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</si>
  <si>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</si>
  <si>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</si>
  <si>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</si>
  <si>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</si>
  <si>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</si>
  <si>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</si>
  <si>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</si>
  <si>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</si>
  <si>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</si>
  <si>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</si>
  <si>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</si>
  <si>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</si>
  <si>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</si>
  <si>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</si>
  <si>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</si>
  <si>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</si>
  <si>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</si>
  <si>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</si>
  <si>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</si>
  <si>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</si>
  <si>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</si>
  <si>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</si>
  <si>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</si>
  <si>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Dólares</t>
  </si>
  <si>
    <t>Inversiones en Mercado Bursatil Local - Moneda Extranjera Dólares</t>
  </si>
  <si>
    <t>Otras inversiones - Moneda Local Guaraníes</t>
  </si>
  <si>
    <t>Inversiones en Titulos del Sistema Financiero Local - Moneda Local Guaraníes</t>
  </si>
  <si>
    <t>Inversiones en Mercado Bursatil Local - Moneda Local Guaraníes</t>
  </si>
  <si>
    <t>Moneda Local Guaraníes</t>
  </si>
  <si>
    <t>Moneda Extranjera Dólares</t>
  </si>
  <si>
    <t>Nombre de Sociedad</t>
  </si>
  <si>
    <t>RUC</t>
  </si>
  <si>
    <t>Enero</t>
  </si>
  <si>
    <t>Febrero</t>
  </si>
  <si>
    <t>Marzo</t>
  </si>
  <si>
    <t>Abril</t>
  </si>
  <si>
    <t>Mayo</t>
  </si>
  <si>
    <t>Junio</t>
  </si>
  <si>
    <t>Julio</t>
  </si>
  <si>
    <t>Agosto</t>
  </si>
  <si>
    <t>Septiembre</t>
  </si>
  <si>
    <t>Octubre</t>
  </si>
  <si>
    <t>Noviembre</t>
  </si>
  <si>
    <t>Diciembre</t>
  </si>
  <si>
    <t>Total Patrimonio neto</t>
  </si>
  <si>
    <t>Cantidad de acciones</t>
  </si>
  <si>
    <t>Participación sobre los votos (%)</t>
  </si>
  <si>
    <t>Participación sobre el Patrimonio Neto (%)</t>
  </si>
  <si>
    <t>Valor neto contable</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</si>
  <si>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</si>
  <si>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</si>
  <si>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</si>
  <si>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</si>
  <si>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</si>
  <si>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</si>
  <si>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</si>
  <si>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</si>
  <si>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</si>
  <si>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</si>
  <si>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</si>
  <si>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</si>
  <si>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</si>
  <si>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</si>
  <si>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</si>
  <si>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</si>
  <si>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</si>
  <si>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</si>
  <si>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</si>
  <si>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</si>
  <si>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</si>
  <si>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</si>
  <si>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</si>
  <si>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</si>
  <si>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</si>
  <si>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</si>
  <si>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</si>
  <si>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</si>
  <si>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</si>
  <si>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</si>
  <si>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</si>
  <si>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</si>
  <si>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</si>
  <si>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</si>
  <si>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</si>
  <si>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</si>
  <si>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</si>
  <si>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</si>
  <si>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</si>
  <si>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</si>
  <si>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</si>
  <si>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</si>
  <si>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</si>
  <si>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</si>
  <si>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</si>
  <si>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</si>
  <si>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</si>
  <si>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</si>
  <si>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</si>
  <si>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</si>
  <si>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</si>
  <si>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</si>
  <si>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</si>
  <si>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</si>
  <si>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</si>
  <si>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</si>
  <si>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</si>
  <si>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</si>
  <si>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</si>
  <si>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</si>
  <si>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</si>
  <si>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</si>
  <si>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</si>
  <si>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</si>
  <si>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</si>
  <si>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</si>
  <si>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</si>
  <si>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</si>
  <si>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</si>
  <si>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</si>
  <si>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</si>
  <si>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</si>
  <si>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</si>
  <si>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</si>
  <si>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</si>
  <si>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</si>
  <si>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</si>
  <si>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</si>
  <si>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</si>
  <si>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</si>
  <si>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</si>
  <si>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</si>
  <si>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</si>
  <si>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</si>
  <si>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</si>
  <si>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</si>
  <si>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</si>
  <si>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</si>
  <si>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</si>
  <si>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</si>
  <si>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</si>
  <si>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</si>
  <si>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</si>
  <si>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</si>
  <si>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</si>
  <si>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</si>
  <si>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</si>
  <si>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</si>
  <si>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</si>
  <si>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</si>
  <si>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</si>
  <si>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</si>
  <si>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</si>
  <si>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</si>
  <si>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</si>
  <si>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</si>
  <si>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</si>
  <si>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</si>
  <si>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</si>
  <si>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</si>
  <si>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</si>
  <si>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</si>
  <si>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</si>
  <si>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</si>
  <si>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</si>
  <si>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</si>
  <si>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</si>
  <si>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</si>
  <si>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</si>
  <si>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</si>
  <si>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</si>
  <si>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</si>
  <si>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</si>
  <si>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</si>
  <si>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</si>
  <si>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</si>
  <si>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</si>
  <si>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</si>
  <si>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</si>
  <si>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</si>
  <si>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</si>
  <si>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</si>
  <si>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</si>
  <si>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</si>
  <si>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</si>
  <si>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</si>
  <si>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</si>
  <si>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</si>
  <si>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</si>
  <si>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</si>
  <si>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</si>
  <si>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</si>
  <si>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</si>
  <si>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</si>
  <si>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</si>
  <si>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</si>
  <si>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</si>
  <si>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</si>
  <si>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</si>
  <si>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</si>
  <si>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</si>
  <si>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</si>
  <si>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</si>
  <si>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</si>
  <si>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</si>
  <si>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</si>
  <si>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</si>
  <si>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</si>
  <si>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</si>
  <si>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</si>
  <si>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</si>
  <si>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</si>
  <si>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</si>
  <si>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</si>
  <si>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</si>
  <si>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</si>
  <si>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</si>
  <si>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</si>
  <si>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</si>
  <si>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</si>
  <si>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</si>
  <si>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</si>
  <si>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</si>
  <si>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</si>
  <si>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</si>
  <si>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</si>
  <si>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</si>
  <si>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</si>
  <si>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</si>
  <si>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</si>
  <si>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</si>
  <si>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</si>
  <si>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</si>
  <si>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</si>
  <si>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</si>
  <si>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</si>
  <si>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</si>
  <si>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</si>
  <si>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</si>
  <si>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</si>
  <si>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</si>
  <si>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</si>
  <si>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</si>
  <si>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</si>
  <si>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</si>
  <si>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</si>
  <si>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</si>
  <si>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</si>
  <si>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</si>
  <si>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</si>
  <si>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</si>
  <si>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</si>
  <si>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</si>
  <si>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</si>
  <si>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</si>
  <si>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</si>
  <si>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</si>
  <si>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</si>
  <si>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</si>
  <si>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</si>
  <si>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</si>
  <si>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</si>
  <si>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</si>
  <si>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</si>
  <si>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</si>
  <si>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</si>
  <si>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</si>
  <si>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</si>
  <si>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</si>
  <si>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</si>
  <si>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</si>
  <si>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</si>
  <si>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</si>
  <si>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</si>
  <si>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</si>
  <si>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</si>
  <si>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</si>
  <si>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</si>
  <si>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</si>
  <si>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</si>
  <si>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</si>
  <si>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</si>
  <si>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</si>
  <si>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</si>
  <si>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</si>
  <si>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</si>
  <si>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</si>
  <si>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</si>
  <si>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</si>
  <si>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</si>
  <si>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</si>
  <si>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</si>
  <si>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</si>
  <si>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</si>
  <si>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</si>
  <si>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</si>
  <si>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</si>
  <si>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</si>
  <si>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</si>
  <si>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</si>
  <si>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</si>
  <si>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</si>
  <si>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</si>
  <si>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</si>
  <si>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</si>
  <si>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</si>
  <si>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</si>
  <si>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</si>
  <si>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</si>
  <si>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</si>
  <si>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</si>
  <si>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</si>
  <si>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</si>
  <si>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</si>
  <si>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</si>
  <si>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</si>
  <si>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</si>
  <si>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</si>
  <si>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</si>
  <si>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</si>
  <si>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</si>
  <si>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</si>
  <si>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</si>
  <si>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</si>
  <si>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</si>
  <si>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</si>
  <si>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</si>
  <si>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</si>
  <si>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</si>
  <si>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</si>
  <si>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</si>
  <si>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</si>
  <si>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</si>
  <si>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</si>
  <si>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</si>
  <si>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</si>
  <si>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</si>
  <si>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</si>
  <si>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</si>
  <si>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</si>
  <si>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</si>
  <si>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</si>
  <si>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</si>
  <si>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</si>
  <si>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</si>
  <si>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</si>
  <si>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</si>
  <si>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</si>
  <si>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</si>
  <si>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</si>
  <si>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</si>
  <si>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</si>
  <si>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</si>
  <si>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</si>
  <si>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</si>
  <si>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</si>
  <si>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</si>
  <si>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</si>
  <si>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</si>
  <si>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</si>
  <si>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</si>
  <si>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</si>
  <si>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</si>
  <si>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</si>
  <si>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</si>
  <si>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</si>
  <si>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</si>
  <si>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</si>
  <si>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</si>
  <si>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</si>
  <si>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</si>
  <si>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</si>
  <si>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</si>
  <si>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</si>
  <si>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</si>
  <si>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</si>
  <si>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</si>
  <si>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</si>
  <si>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</si>
  <si>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</si>
  <si>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</si>
  <si>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</si>
  <si>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</si>
  <si>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</si>
  <si>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</si>
  <si>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</si>
  <si>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</si>
  <si>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</si>
  <si>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</si>
  <si>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</si>
  <si>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</si>
  <si>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</si>
  <si>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</si>
  <si>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</si>
  <si>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</si>
  <si>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</si>
  <si>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</si>
  <si>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</si>
  <si>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</si>
  <si>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</si>
  <si>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</si>
  <si>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</si>
  <si>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</si>
  <si>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</si>
  <si>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</si>
  <si>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</si>
  <si>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</si>
  <si>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</si>
  <si>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</si>
  <si>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</si>
  <si>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</si>
  <si>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</si>
  <si>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</si>
  <si>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</si>
  <si>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</si>
  <si>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</si>
  <si>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</si>
  <si>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</si>
  <si>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</si>
  <si>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</si>
  <si>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</si>
  <si>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</si>
  <si>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</si>
  <si>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</si>
  <si>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</si>
  <si>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</si>
  <si>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</si>
  <si>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</si>
  <si>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</si>
  <si>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</si>
  <si>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</si>
  <si>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</si>
  <si>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</si>
  <si>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</si>
  <si>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</si>
  <si>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</si>
  <si>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</si>
  <si>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</si>
  <si>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</si>
  <si>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</si>
  <si>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</si>
  <si>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</si>
  <si>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</si>
  <si>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</si>
  <si>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</si>
  <si>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</si>
  <si>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</si>
  <si>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</si>
  <si>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</si>
  <si>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</si>
  <si>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</si>
  <si>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</si>
  <si>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</si>
  <si>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</si>
  <si>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</si>
  <si>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</si>
  <si>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</si>
  <si>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</si>
  <si>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</si>
  <si>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</si>
  <si>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</si>
  <si>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</si>
  <si>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</si>
  <si>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</si>
  <si>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</si>
  <si>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</si>
  <si>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</si>
  <si>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</si>
  <si>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</si>
  <si>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 80090944-5</t>
  </si>
  <si>
    <t>80011000-5</t>
  </si>
  <si>
    <t>Mejoras en predio ajeno</t>
  </si>
  <si>
    <t>OTRAS INVERSIONES</t>
  </si>
  <si>
    <t>Inversiones en The Forest S.A.</t>
  </si>
  <si>
    <t>La composición de la cuenta a largo plazo es la siguiente:</t>
  </si>
  <si>
    <t>Otras Inversiones</t>
  </si>
  <si>
    <t>Activos en Fideicomiso</t>
  </si>
  <si>
    <t>NOTA 10 – ACTIVOS EN FIDEICOMISO</t>
  </si>
  <si>
    <t>Software</t>
  </si>
  <si>
    <t>Gastos por Fusion</t>
  </si>
  <si>
    <t>Cuentas por pagar comerciales largo plazo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</si>
  <si>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</si>
  <si>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</si>
  <si>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</si>
  <si>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</si>
  <si>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</si>
  <si>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</si>
  <si>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</si>
  <si>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</si>
  <si>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</si>
  <si>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</si>
  <si>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</si>
  <si>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</si>
  <si>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</si>
  <si>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Ingreso por dividendos</t>
  </si>
  <si>
    <t>Ventas de productos de la explotación forestal</t>
  </si>
  <si>
    <t>Ventas de mercaderias gravadas</t>
  </si>
  <si>
    <t>Ventas de mercaderias exentas</t>
  </si>
  <si>
    <t>Costos de mercaderias gravadas</t>
  </si>
  <si>
    <t>Costos de ganado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</si>
  <si>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</si>
  <si>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</si>
  <si>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</si>
  <si>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</si>
  <si>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</si>
  <si>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</si>
  <si>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</si>
  <si>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</si>
  <si>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</si>
  <si>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</si>
  <si>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</si>
  <si>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</si>
  <si>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</si>
  <si>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</si>
  <si>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</si>
  <si>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</si>
  <si>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</si>
  <si>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</si>
  <si>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</si>
  <si>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</si>
  <si>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</si>
  <si>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</si>
  <si>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</si>
  <si>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Donaciones y contribuciones</t>
  </si>
  <si>
    <t>Resultados del Ejercicio</t>
  </si>
  <si>
    <t>NOTA 23 –  RESULTADOS</t>
  </si>
  <si>
    <t>FINEXPAR S.A.E.C.A.</t>
  </si>
  <si>
    <t>BANCO BASA S.A.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</si>
  <si>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</si>
  <si>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</si>
  <si>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</si>
  <si>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</si>
  <si>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</si>
  <si>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</si>
  <si>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</si>
  <si>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</si>
  <si>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</si>
  <si>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</si>
  <si>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</si>
  <si>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</si>
  <si>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</si>
  <si>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</si>
  <si>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</si>
  <si>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</si>
  <si>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</si>
  <si>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</si>
  <si>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</si>
  <si>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</si>
  <si>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</si>
  <si>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</si>
  <si>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</si>
  <si>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</si>
  <si>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</si>
  <si>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</si>
  <si>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</si>
  <si>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</si>
  <si>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</si>
  <si>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</si>
  <si>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</si>
  <si>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</si>
  <si>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</si>
  <si>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</si>
  <si>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</si>
  <si>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</si>
  <si>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FINEXPAR S.A.E.C.A. PYG</t>
  </si>
  <si>
    <t>Gastos de Administracion</t>
  </si>
  <si>
    <t xml:space="preserve">Equipos </t>
  </si>
  <si>
    <t>d.2. Reserva por Facultativa</t>
  </si>
  <si>
    <t>365));"Saldo al .. de  de 20X1 ")</t>
  </si>
  <si>
    <t>Productos Forestales</t>
  </si>
  <si>
    <t>80028355-4</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</si>
  <si>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</si>
  <si>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</si>
  <si>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</si>
  <si>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</si>
  <si>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</si>
  <si>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</si>
  <si>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</si>
  <si>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</si>
  <si>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</si>
  <si>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</si>
  <si>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</si>
  <si>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</si>
  <si>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</si>
  <si>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</si>
  <si>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</si>
  <si>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</si>
  <si>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</si>
  <si>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</si>
  <si>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</si>
  <si>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</si>
  <si>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</si>
  <si>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</si>
  <si>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</si>
  <si>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</si>
  <si>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</si>
  <si>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</si>
  <si>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</si>
  <si>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</si>
  <si>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</si>
  <si>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</si>
  <si>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</si>
  <si>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Cheques diferidos</t>
  </si>
  <si>
    <t>ITTI SAECA</t>
  </si>
  <si>
    <t>80054859-0</t>
  </si>
  <si>
    <t>Ingreso por venta de acciones</t>
  </si>
  <si>
    <t>Intereses ganados</t>
  </si>
  <si>
    <t>Ajustes/Desafectacion de resultados acumulados</t>
  </si>
  <si>
    <t>N°</t>
  </si>
  <si>
    <t/>
  </si>
  <si>
    <t>SUDAMERIS BANK S.A.E.C.A</t>
  </si>
  <si>
    <t>No existen hechos posteriores que mencionar.</t>
  </si>
  <si>
    <t>BANCO SUDAMERIS PARAGUAY S.A</t>
  </si>
  <si>
    <t>FINEXPAR S.A.E.C.A. USD</t>
  </si>
  <si>
    <t>Costos de servicios prestados</t>
  </si>
  <si>
    <t>Dividendos a cobrar</t>
  </si>
  <si>
    <t>Cuentas a cobrar comerciales LP</t>
  </si>
  <si>
    <t>Otros créditos LP</t>
  </si>
  <si>
    <t>Cuentas por pagar comerciales LP</t>
  </si>
  <si>
    <t>Otros pasivos corto plazo</t>
  </si>
  <si>
    <t>NOTA 6 - DIVIDENDOS A COBRAR</t>
  </si>
  <si>
    <t>Dividendos a Cobrar</t>
  </si>
  <si>
    <t>El rubro se compone como sigue:</t>
  </si>
  <si>
    <t>Ingreso por Dividendos</t>
  </si>
  <si>
    <t>Nota 30 - Resultado de inversiones en asociadas</t>
  </si>
  <si>
    <t>Ingreso por inversion en asociadas</t>
  </si>
  <si>
    <t>80124419-6</t>
  </si>
  <si>
    <t>Dividendos Pagados</t>
  </si>
  <si>
    <t>Ueno Holding S.A.E.C.A.</t>
  </si>
  <si>
    <t>IDL S.A</t>
  </si>
  <si>
    <t>Costos de ventas</t>
  </si>
  <si>
    <t>Costo de venta acciones</t>
  </si>
  <si>
    <t>TARJETA DE CREDITO</t>
  </si>
  <si>
    <t>Distribución de utilidades</t>
  </si>
  <si>
    <t>Amortización y depreciación</t>
  </si>
  <si>
    <t>Solucion efectiva S.A</t>
  </si>
  <si>
    <t>80082288-9</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</si>
  <si>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</si>
  <si>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</si>
  <si>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</si>
  <si>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</si>
  <si>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</si>
  <si>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</si>
  <si>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</si>
  <si>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</si>
  <si>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</si>
  <si>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</si>
  <si>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</si>
  <si>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</si>
  <si>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</si>
  <si>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</si>
  <si>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</si>
  <si>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</si>
  <si>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</si>
  <si>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</si>
  <si>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</si>
  <si>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</si>
  <si>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</si>
  <si>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</si>
  <si>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</si>
  <si>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</si>
  <si>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</si>
  <si>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</si>
  <si>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</si>
  <si>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</si>
  <si>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</si>
  <si>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</si>
  <si>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</si>
  <si>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</si>
  <si>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Laura</t>
  </si>
  <si>
    <t>Vargas</t>
  </si>
  <si>
    <t xml:space="preserve">Síndico </t>
  </si>
  <si>
    <t>Pablo</t>
  </si>
  <si>
    <t>Debuchy</t>
  </si>
  <si>
    <t>Plana Ejecutiva</t>
  </si>
  <si>
    <t>-Gerente</t>
  </si>
  <si>
    <t>Bernardo</t>
  </si>
  <si>
    <t>Algorta</t>
  </si>
  <si>
    <t>-Gerente Administativo Financiero</t>
  </si>
  <si>
    <t>Ruth</t>
  </si>
  <si>
    <t>Ramirez</t>
  </si>
  <si>
    <t>-Contador</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</si>
  <si>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</si>
  <si>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</si>
  <si>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</si>
  <si>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</si>
  <si>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</si>
  <si>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</si>
  <si>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</si>
  <si>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</si>
  <si>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</si>
  <si>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</si>
  <si>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</si>
  <si>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</si>
  <si>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</si>
  <si>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</si>
  <si>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</si>
  <si>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 xml:space="preserve">CYCE – CONSULTORES Y CONTADORES DE EMPRESAS </t>
  </si>
  <si>
    <t>AE – 009</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</si>
  <si>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</si>
  <si>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</si>
  <si>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</si>
  <si>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</si>
  <si>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</si>
  <si>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</si>
  <si>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</si>
  <si>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</si>
  <si>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</si>
  <si>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</si>
  <si>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</si>
  <si>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FONDO DE INVERSIÓN EN DERECHOS CREDITICIOS</t>
  </si>
  <si>
    <t>Intereses préstamos bursátiles a pagar</t>
  </si>
  <si>
    <t>Director suplente</t>
  </si>
  <si>
    <t>Lía</t>
  </si>
  <si>
    <t>De Vázquez</t>
  </si>
  <si>
    <t>Gloria</t>
  </si>
  <si>
    <t>Villasanti</t>
  </si>
  <si>
    <t>Juan</t>
  </si>
  <si>
    <t>Gustale</t>
  </si>
  <si>
    <t>OVS</t>
  </si>
  <si>
    <t>(-) Previsiones</t>
  </si>
  <si>
    <t>Depreciaciones y Amortizaciones</t>
  </si>
  <si>
    <t>Previsiones</t>
  </si>
  <si>
    <t>Previsiones y provisiones</t>
  </si>
  <si>
    <t>Saldo al 31 de Diciembre de 2022</t>
  </si>
  <si>
    <t>Costo de venta mercaderias</t>
  </si>
  <si>
    <t>Venta de Mercaderias Inmuebles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</si>
  <si>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</si>
  <si>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</si>
  <si>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</si>
  <si>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Gastos generales puka</t>
  </si>
  <si>
    <t>Gastos generales Walterio</t>
  </si>
  <si>
    <t>Gastos generales Werking</t>
  </si>
  <si>
    <t>Intereses Ganados</t>
  </si>
  <si>
    <t>Ueno Casa de Bolsa S.A.</t>
  </si>
  <si>
    <t>Otros pasivos largo plazo</t>
  </si>
  <si>
    <t>Vacaciones</t>
  </si>
  <si>
    <t>Preaviso e Indemnizacion</t>
  </si>
  <si>
    <t>Gastos y artículos de limpieza</t>
  </si>
  <si>
    <t>Otros Gastos</t>
  </si>
  <si>
    <t>Office Desing S.R.L.</t>
  </si>
  <si>
    <t>Ingreso por Valuacion de inversiones</t>
  </si>
  <si>
    <t>80027059-2</t>
  </si>
  <si>
    <t>Inversión en asociadas largo plazo</t>
  </si>
  <si>
    <t>Inversión en asociadas corto plazo</t>
  </si>
  <si>
    <t>Total Inversión corto plazo</t>
  </si>
  <si>
    <t>Total Inversión largo plazo</t>
  </si>
  <si>
    <t>Diciembre 2023</t>
  </si>
  <si>
    <t>Ueno Bank S.A*</t>
  </si>
  <si>
    <t>80004049-0</t>
  </si>
  <si>
    <t>Vinanzas S.A</t>
  </si>
  <si>
    <t>B280698</t>
  </si>
  <si>
    <t>U Holdings S.a.r.l</t>
  </si>
  <si>
    <t>Otros créditos Lp</t>
  </si>
  <si>
    <t>Otras reservas</t>
  </si>
  <si>
    <t>Adriana</t>
  </si>
  <si>
    <t>Al 31 de Marzo 2024</t>
  </si>
  <si>
    <t>Marzo 2023</t>
  </si>
  <si>
    <t>Marzo 2024</t>
  </si>
  <si>
    <t>Edificios</t>
  </si>
  <si>
    <t>Gratificacion</t>
  </si>
  <si>
    <t>Diciembre  2023</t>
  </si>
  <si>
    <t>Al 31 de Diciembre 2023</t>
  </si>
  <si>
    <t>Al 31 de marzo de 2024 la Sociedad no constituyó una provisión para impuesto a la renta (Al 31 de diciembre 2023:  Guaraníes 0).</t>
  </si>
  <si>
    <t>Fernández</t>
  </si>
  <si>
    <t>Saldo al 31 de marzo de 2023</t>
  </si>
  <si>
    <t>Saldo al 31 de Diciembre de 2023</t>
  </si>
  <si>
    <t>80009310-0</t>
  </si>
  <si>
    <t>UENO BANK S.A.E. USD</t>
  </si>
  <si>
    <t>UENO BANK S.A.E.</t>
  </si>
  <si>
    <t>A sola firma</t>
  </si>
  <si>
    <t>Ueno Seguros S.A</t>
  </si>
  <si>
    <t>Visión Banco S.A.E.C.A.</t>
  </si>
  <si>
    <t>1) Inversiones temporales: 
Se valúan de acuerdo con los siguientes criterios de valuación:
1.1) Colocaciones financieras en moneda local: se valúan a su valor nominal más los intereses devengados al cierre del año/período. Ver Nota 4
1.2) Colocaciones financieras en moneda extranjera: se valúan a su valor nominal más intereses devengados al cierre del año/período, convertidos en guaraníes utilizando la cotización de la fecha de cierre. Ver Nota 4
2) Inversiones en asociadas:
Se valor se mide de acuerdo con los siguientes criterios:
2.1) Participaciones permanentes en sociedades en las cuales no se ejerce el control: se valúan a su costo de adquisición. Ver nota 8
2.2) Participaciones permanentes en sociedades controladas: a su valor patrimonial proporcional (VPP) o método de participación. Dichas inversiones se valúan inicialmente al costo de adquisición y posteriormente se ajusta en función a los cambios subsecuentes a su adquisición sobre la participación en el patrimonio de la Sociedad. Los cambios en la participación se incluyen en el estado de resultados. Ver nota 8
3) Otras inversiones:
Se valúan a su costo de adquisición más todos los gastos relacionados a dichas operaciones.</t>
  </si>
  <si>
    <t>Pago de impuestos</t>
  </si>
  <si>
    <t>Las inversiones, en función a la clasificación se exponen a continuación:</t>
  </si>
  <si>
    <t>Total inversiones</t>
  </si>
  <si>
    <t>Las inversiones, clasificadas en función a la participación en el el capital y los votos, se exponen a continuación:</t>
  </si>
  <si>
    <t>Valuadas al valor patrimonial proporcional</t>
  </si>
  <si>
    <t>Valuadas al costo</t>
  </si>
  <si>
    <t>Las inversiones en las cuales se ejerce el control se encuentran valuadas a su valor patrimonial proporcional (VPP):</t>
  </si>
  <si>
    <t>Datos de la Sociedad en la que se invierte:</t>
  </si>
  <si>
    <t>Datos de la inversión:</t>
  </si>
  <si>
    <t>Cantidad de acciones adquiridas</t>
  </si>
  <si>
    <t>Total Inversión (miles de Gs) 2024</t>
  </si>
  <si>
    <t>Total Inversión (miles de Gs) 2023</t>
  </si>
  <si>
    <t>* Incluye algunas acciones se encuentran en proceso de aprobación por el Banco Central del Paraguay</t>
  </si>
  <si>
    <t>Total inversión</t>
  </si>
  <si>
    <t>Las inversiones en las cuales no se ejerce el control se encuentran valuadas a su costo de adquisición se detallan a continuación:</t>
  </si>
  <si>
    <t>Otras inversiones</t>
  </si>
  <si>
    <t>La sociedad es una entidad comercial creada por Escritura Publica Nº 55 de fecha 21 de octubre de 2014 inscripta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endosables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Definitivo de Fusion por Absorcion quedando absorbida la Firma ELECTROLAR S.A., por la Firma GRUPO VAZQUEZ S.A.E.                                                                                                                             En fecha 05/10/2023, por escritura pública N° 325 la firma hace constar la decisión del órgano social de modificar sus estatutos sociales en su Art. 5° referente al capital social, Art. 7° referente al tipo de acciones y el Art. 12 referente a la emisión de títulos de deuda, además, consta la transcripción integra de los estatutos sociales de la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</si>
</sst>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4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sz val="8"/>
      <color theme="1"/>
      <name val="Arial"/>
      <family val="2"/>
    </font>
    <font>
      <b/>
      <sz val="8"/>
      <name val="Arial"/>
      <family val="2"/>
    </font>
    <font>
      <b/>
      <i/>
      <sz val="10"/>
      <color theme="0"/>
      <name val="Arial"/>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s>
  <cellStyleXfs count="668">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557">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ill="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xf numFmtId="0" fontId="3" fillId="0" borderId="0" xfId="0" applyFont="1"/>
    <xf numFmtId="0" fontId="3" fillId="3" borderId="0" xfId="0" applyFont="1" applyFill="1"/>
    <xf numFmtId="0" fontId="2" fillId="0" borderId="0" xfId="0" applyFont="1" applyAlignment="1">
      <alignment horizontal="center"/>
    </xf>
    <xf numFmtId="0" fontId="9" fillId="2" borderId="0" xfId="2" applyFont="1" applyFill="1" applyAlignment="1">
      <alignment horizontal="center"/>
    </xf>
    <xf numFmtId="0" fontId="3" fillId="0" borderId="0" xfId="0" applyFont="1" applyAlignment="1">
      <alignment vertical="top" wrapText="1"/>
    </xf>
    <xf numFmtId="165" fontId="3" fillId="0" borderId="0" xfId="0" applyNumberFormat="1" applyFont="1"/>
    <xf numFmtId="41" fontId="3" fillId="0" borderId="0" xfId="8" applyFont="1" applyFill="1"/>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xf numFmtId="165" fontId="3" fillId="0" borderId="0" xfId="1" applyNumberFormat="1" applyFont="1"/>
    <xf numFmtId="0" fontId="14" fillId="0" borderId="0" xfId="0" applyFont="1"/>
    <xf numFmtId="165" fontId="3" fillId="0" borderId="0" xfId="1" applyNumberFormat="1" applyFont="1" applyBorder="1"/>
    <xf numFmtId="0" fontId="3" fillId="0" borderId="0" xfId="0" applyFont="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xf numFmtId="0" fontId="18" fillId="7" borderId="0" xfId="0" applyFont="1" applyFill="1"/>
    <xf numFmtId="41" fontId="6" fillId="7" borderId="3" xfId="8" applyFont="1" applyFill="1" applyBorder="1"/>
    <xf numFmtId="0" fontId="18" fillId="7" borderId="0" xfId="0" applyFont="1" applyFill="1" applyAlignment="1">
      <alignment vertical="center" wrapText="1"/>
    </xf>
    <xf numFmtId="0" fontId="15" fillId="0" borderId="0" xfId="0" applyFont="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Alignment="1">
      <alignment vertical="center"/>
    </xf>
    <xf numFmtId="0" fontId="16" fillId="7" borderId="0" xfId="0" applyFont="1" applyFill="1" applyAlignment="1">
      <alignment vertical="center"/>
    </xf>
    <xf numFmtId="0" fontId="23" fillId="2" borderId="0" xfId="0" applyFont="1" applyFill="1"/>
    <xf numFmtId="0" fontId="6" fillId="7" borderId="0" xfId="0" quotePrefix="1" applyFont="1" applyFill="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xf numFmtId="0" fontId="16" fillId="0" borderId="0" xfId="0" applyFont="1"/>
    <xf numFmtId="0" fontId="21" fillId="7" borderId="0" xfId="0" applyFont="1" applyFill="1" applyAlignment="1">
      <alignment vertical="center" wrapText="1"/>
    </xf>
    <xf numFmtId="0" fontId="7" fillId="2" borderId="0" xfId="0" applyFont="1" applyFill="1" applyAlignment="1">
      <alignment vertical="center"/>
    </xf>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Alignment="1">
      <alignment horizontal="left" vertical="center"/>
    </xf>
    <xf numFmtId="3" fontId="3" fillId="0" borderId="0" xfId="1" applyNumberFormat="1" applyFont="1" applyFill="1" applyAlignment="1">
      <alignment horizontal="center"/>
    </xf>
    <xf numFmtId="3" fontId="7" fillId="0" borderId="0" xfId="0" applyNumberFormat="1" applyFont="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12"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9" xfId="0" applyFont="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Alignment="1">
      <alignment vertical="center"/>
    </xf>
    <xf numFmtId="0" fontId="16" fillId="5" borderId="0" xfId="0" applyFont="1" applyFill="1" applyAlignment="1">
      <alignment horizontal="center" vertical="center"/>
    </xf>
    <xf numFmtId="0" fontId="16" fillId="5" borderId="1" xfId="3" applyFont="1" applyFill="1" applyBorder="1" applyAlignment="1">
      <alignment horizontal="center"/>
    </xf>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xf numFmtId="0" fontId="26" fillId="8" borderId="0" xfId="0" applyFont="1" applyFill="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ill="1"/>
    <xf numFmtId="0" fontId="7" fillId="2" borderId="0" xfId="4" applyFont="1" applyFill="1"/>
    <xf numFmtId="0" fontId="3" fillId="0" borderId="0" xfId="0" applyFont="1" applyAlignment="1">
      <alignment horizontal="left" vertical="justify" wrapText="1"/>
    </xf>
    <xf numFmtId="41" fontId="6" fillId="7" borderId="0" xfId="8" applyFont="1" applyFill="1" applyBorder="1"/>
    <xf numFmtId="0" fontId="16" fillId="2" borderId="0" xfId="0" applyFont="1" applyFill="1" applyAlignment="1">
      <alignment vertical="center"/>
    </xf>
    <xf numFmtId="0" fontId="6" fillId="7" borderId="0" xfId="0" applyFont="1" applyFill="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xf numFmtId="0" fontId="3" fillId="5" borderId="0" xfId="0" applyFont="1" applyFill="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0" fontId="2" fillId="12" borderId="0" xfId="0" applyFont="1" applyFill="1"/>
    <xf numFmtId="0" fontId="3" fillId="12" borderId="0" xfId="0" applyFont="1" applyFill="1" applyAlignment="1">
      <alignment horizontal="center" vertical="center"/>
    </xf>
    <xf numFmtId="0" fontId="13" fillId="5" borderId="0" xfId="0" applyFont="1" applyFill="1" applyAlignment="1">
      <alignment horizontal="center" vertical="center"/>
    </xf>
    <xf numFmtId="41" fontId="3" fillId="0" borderId="0" xfId="8" applyFont="1" applyBorder="1"/>
    <xf numFmtId="0" fontId="25" fillId="0" borderId="0" xfId="0" applyFont="1"/>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165" fontId="3" fillId="0" borderId="0" xfId="1" applyNumberFormat="1" applyFont="1" applyFill="1" applyAlignment="1">
      <alignment horizontal="center"/>
    </xf>
    <xf numFmtId="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vertical="top"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9" fontId="3" fillId="0" borderId="11" xfId="9" applyFont="1" applyFill="1" applyBorder="1" applyAlignment="1">
      <alignment horizontal="center"/>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Alignment="1">
      <alignment vertical="center" wrapText="1"/>
    </xf>
    <xf numFmtId="0" fontId="4" fillId="7" borderId="0" xfId="0" applyFont="1" applyFill="1" applyAlignment="1">
      <alignment horizontal="center" vertical="center" wrapText="1"/>
    </xf>
    <xf numFmtId="0" fontId="16" fillId="5" borderId="39"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41" fontId="6" fillId="7" borderId="0" xfId="8" applyFont="1" applyFill="1"/>
    <xf numFmtId="0" fontId="4" fillId="7" borderId="0" xfId="0" applyFont="1" applyFill="1" applyAlignment="1">
      <alignment wrapText="1"/>
    </xf>
    <xf numFmtId="0" fontId="16" fillId="0" borderId="0" xfId="0" applyFont="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15" xfId="0" applyFont="1" applyFill="1" applyBorder="1"/>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4" fillId="7" borderId="0" xfId="77" applyFill="1"/>
    <xf numFmtId="0" fontId="4" fillId="8" borderId="29" xfId="77" applyFill="1" applyBorder="1" applyAlignment="1">
      <alignment vertical="center"/>
    </xf>
    <xf numFmtId="0" fontId="35" fillId="7" borderId="0" xfId="77" applyFont="1" applyFill="1"/>
    <xf numFmtId="0" fontId="26" fillId="8" borderId="29" xfId="77" applyFont="1" applyFill="1" applyBorder="1" applyAlignment="1">
      <alignment vertical="center"/>
    </xf>
    <xf numFmtId="0" fontId="4" fillId="2" borderId="0" xfId="77" applyFill="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0" fillId="0" borderId="0" xfId="0" applyNumberFormat="1"/>
    <xf numFmtId="3" fontId="17" fillId="0" borderId="0" xfId="0" applyNumberFormat="1" applyFont="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1" xfId="8" applyFont="1" applyBorder="1"/>
    <xf numFmtId="41" fontId="7" fillId="0" borderId="2" xfId="8" applyFont="1" applyFill="1" applyBorder="1"/>
    <xf numFmtId="41" fontId="3" fillId="0" borderId="0" xfId="8" applyFont="1" applyFill="1" applyAlignment="1">
      <alignment horizontal="right"/>
    </xf>
    <xf numFmtId="41" fontId="16" fillId="5" borderId="0" xfId="8" applyFont="1" applyFill="1" applyBorder="1" applyAlignment="1">
      <alignment horizontal="right"/>
    </xf>
    <xf numFmtId="41" fontId="2" fillId="12" borderId="0" xfId="8" applyFont="1" applyFill="1" applyAlignment="1">
      <alignment horizontal="right"/>
    </xf>
    <xf numFmtId="41" fontId="2" fillId="0" borderId="0" xfId="8" applyFont="1" applyFill="1" applyAlignment="1">
      <alignment horizontal="right"/>
    </xf>
    <xf numFmtId="178" fontId="4" fillId="7" borderId="0" xfId="0" applyNumberFormat="1" applyFont="1" applyFill="1"/>
    <xf numFmtId="41" fontId="16" fillId="4" borderId="0" xfId="8" applyFont="1" applyFill="1" applyBorder="1"/>
    <xf numFmtId="41" fontId="3" fillId="0" borderId="0" xfId="8" applyFont="1" applyAlignment="1">
      <alignment vertical="center"/>
    </xf>
    <xf numFmtId="41" fontId="3" fillId="0" borderId="0" xfId="8" applyFont="1" applyBorder="1" applyAlignment="1">
      <alignment vertical="center"/>
    </xf>
    <xf numFmtId="41" fontId="13" fillId="0" borderId="0" xfId="8" applyFont="1" applyAlignment="1">
      <alignment vertical="center"/>
    </xf>
    <xf numFmtId="41" fontId="3" fillId="0" borderId="0" xfId="8" applyFont="1" applyFill="1" applyBorder="1" applyAlignment="1">
      <alignment vertical="center"/>
    </xf>
    <xf numFmtId="41" fontId="3" fillId="0" borderId="0" xfId="8" applyFont="1" applyFill="1" applyAlignment="1">
      <alignment vertical="center"/>
    </xf>
    <xf numFmtId="41" fontId="16" fillId="4" borderId="0" xfId="8" applyFont="1" applyFill="1" applyBorder="1" applyAlignment="1">
      <alignment vertical="center"/>
    </xf>
    <xf numFmtId="41" fontId="7" fillId="0" borderId="0" xfId="8" applyFont="1" applyBorder="1"/>
    <xf numFmtId="41" fontId="14" fillId="0" borderId="0" xfId="8" applyFont="1"/>
    <xf numFmtId="0" fontId="33" fillId="11" borderId="0" xfId="0" applyFont="1" applyFill="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xf numFmtId="41" fontId="7" fillId="0" borderId="0" xfId="0" applyNumberFormat="1" applyFont="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41" fontId="2" fillId="0" borderId="0" xfId="0" applyNumberFormat="1" applyFont="1"/>
    <xf numFmtId="0" fontId="17" fillId="0" borderId="0" xfId="0" applyFont="1"/>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Alignment="1">
      <alignment horizontal="center" vertical="center"/>
    </xf>
    <xf numFmtId="41" fontId="2" fillId="0" borderId="9" xfId="8" applyFont="1" applyFill="1" applyBorder="1"/>
    <xf numFmtId="49" fontId="16" fillId="5" borderId="0" xfId="0" applyNumberFormat="1" applyFont="1" applyFill="1" applyAlignment="1">
      <alignment horizontal="center" vertical="center"/>
    </xf>
    <xf numFmtId="0" fontId="3" fillId="0" borderId="21" xfId="0" applyFont="1" applyBorder="1"/>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41" fontId="4" fillId="0" borderId="42" xfId="8" applyFont="1" applyFill="1" applyBorder="1" applyAlignment="1">
      <alignment horizontal="center" vertical="center" wrapText="1"/>
    </xf>
    <xf numFmtId="0" fontId="7" fillId="0" borderId="0" xfId="0" applyFont="1" applyAlignment="1">
      <alignment horizontal="center"/>
    </xf>
    <xf numFmtId="179" fontId="3" fillId="0" borderId="0" xfId="0" applyNumberFormat="1" applyFont="1"/>
    <xf numFmtId="0" fontId="36" fillId="0" borderId="0" xfId="0" applyFont="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Border="1" applyAlignment="1">
      <alignment vertical="center"/>
    </xf>
    <xf numFmtId="3" fontId="14" fillId="7" borderId="0" xfId="0" applyNumberFormat="1" applyFont="1" applyFill="1"/>
    <xf numFmtId="41" fontId="14" fillId="0" borderId="0" xfId="8" applyFont="1" applyAlignment="1">
      <alignment vertical="top" wrapText="1"/>
    </xf>
    <xf numFmtId="41" fontId="15" fillId="0" borderId="0" xfId="8" applyFont="1" applyBorder="1"/>
    <xf numFmtId="41" fontId="15" fillId="2" borderId="0" xfId="8" applyFont="1" applyFill="1" applyBorder="1"/>
    <xf numFmtId="17" fontId="4" fillId="2" borderId="0" xfId="77" applyNumberFormat="1" applyFill="1"/>
    <xf numFmtId="41" fontId="14" fillId="0" borderId="0" xfId="8" applyFont="1" applyFill="1" applyAlignment="1">
      <alignment horizontal="center"/>
    </xf>
    <xf numFmtId="41" fontId="2" fillId="0" borderId="3" xfId="0" applyNumberFormat="1" applyFont="1" applyBorder="1"/>
    <xf numFmtId="41" fontId="0" fillId="7" borderId="0" xfId="0" applyNumberFormat="1" applyFill="1"/>
    <xf numFmtId="41" fontId="6" fillId="7" borderId="0" xfId="9" applyNumberFormat="1" applyFont="1" applyFill="1" applyBorder="1"/>
    <xf numFmtId="0" fontId="4" fillId="0" borderId="9" xfId="0" applyFont="1" applyBorder="1"/>
    <xf numFmtId="41" fontId="3" fillId="0" borderId="9" xfId="0" applyNumberFormat="1" applyFont="1" applyBorder="1"/>
    <xf numFmtId="41" fontId="3" fillId="0" borderId="0" xfId="8" applyFont="1" applyFill="1" applyBorder="1" applyAlignment="1">
      <alignment horizontal="left"/>
    </xf>
    <xf numFmtId="41" fontId="3" fillId="0" borderId="0" xfId="8" applyFont="1" applyFill="1" applyBorder="1" applyAlignment="1">
      <alignment horizontal="center"/>
    </xf>
    <xf numFmtId="0" fontId="4" fillId="0" borderId="14" xfId="77" applyBorder="1"/>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7" fillId="0" borderId="0" xfId="0" applyFont="1" applyAlignment="1">
      <alignment horizontal="center" vertical="center"/>
    </xf>
    <xf numFmtId="0" fontId="37" fillId="0" borderId="0" xfId="0" applyFont="1"/>
    <xf numFmtId="0" fontId="37" fillId="0" borderId="9" xfId="0" applyFont="1" applyBorder="1" applyAlignment="1">
      <alignment horizontal="right"/>
    </xf>
    <xf numFmtId="14" fontId="37" fillId="13" borderId="9" xfId="0" applyNumberFormat="1" applyFont="1" applyFill="1" applyBorder="1" applyAlignment="1">
      <alignment horizontal="left"/>
    </xf>
    <xf numFmtId="0" fontId="37" fillId="0" borderId="9" xfId="0" applyFont="1" applyBorder="1" applyAlignment="1">
      <alignment vertical="center"/>
    </xf>
    <xf numFmtId="0" fontId="37" fillId="13" borderId="9" xfId="0" applyFont="1" applyFill="1" applyBorder="1" applyAlignment="1">
      <alignment horizontal="left" vertical="center"/>
    </xf>
    <xf numFmtId="0" fontId="37" fillId="13" borderId="9" xfId="0" applyFont="1" applyFill="1" applyBorder="1" applyAlignment="1">
      <alignment vertical="center"/>
    </xf>
    <xf numFmtId="0" fontId="37" fillId="13" borderId="9" xfId="0" applyFont="1" applyFill="1" applyBorder="1" applyAlignment="1">
      <alignment vertical="center" wrapText="1"/>
    </xf>
    <xf numFmtId="0" fontId="11" fillId="13" borderId="9" xfId="13" applyFill="1" applyBorder="1" applyAlignment="1">
      <alignment vertical="center"/>
    </xf>
    <xf numFmtId="0" fontId="37" fillId="0" borderId="0" xfId="0" applyFont="1" applyAlignment="1">
      <alignment vertical="center"/>
    </xf>
    <xf numFmtId="0" fontId="37" fillId="0" borderId="9" xfId="0" applyFont="1" applyBorder="1" applyAlignment="1">
      <alignment horizontal="center"/>
    </xf>
    <xf numFmtId="0" fontId="37" fillId="13" borderId="9" xfId="0" applyFont="1" applyFill="1" applyBorder="1"/>
    <xf numFmtId="0" fontId="37" fillId="0" borderId="9" xfId="0" quotePrefix="1" applyFont="1" applyBorder="1" applyAlignment="1">
      <alignment vertical="center"/>
    </xf>
    <xf numFmtId="0" fontId="37" fillId="0" borderId="9" xfId="0" applyFont="1" applyBorder="1"/>
    <xf numFmtId="3" fontId="37" fillId="13" borderId="9" xfId="0" applyNumberFormat="1" applyFont="1" applyFill="1" applyBorder="1" applyAlignment="1">
      <alignment horizontal="center"/>
    </xf>
    <xf numFmtId="0" fontId="37" fillId="0" borderId="5" xfId="0" applyFont="1" applyBorder="1"/>
    <xf numFmtId="0" fontId="37" fillId="0" borderId="12" xfId="0" applyFont="1" applyBorder="1"/>
    <xf numFmtId="0" fontId="37" fillId="13" borderId="9" xfId="0" applyFont="1" applyFill="1" applyBorder="1" applyAlignment="1">
      <alignment horizontal="center" vertical="center"/>
    </xf>
    <xf numFmtId="41" fontId="37" fillId="13" borderId="9" xfId="8" applyFont="1" applyFill="1" applyBorder="1"/>
    <xf numFmtId="0" fontId="33" fillId="7" borderId="0" xfId="0" applyFont="1" applyFill="1"/>
    <xf numFmtId="41" fontId="12" fillId="7" borderId="0" xfId="8" applyFont="1" applyFill="1"/>
    <xf numFmtId="0" fontId="2" fillId="0" borderId="0" xfId="0" applyFont="1" applyAlignment="1">
      <alignment horizontal="center" vertical="center" wrapText="1"/>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4" fillId="0" borderId="0" xfId="0" applyFont="1" applyAlignment="1">
      <alignment horizontal="center"/>
    </xf>
    <xf numFmtId="41" fontId="4" fillId="0" borderId="9" xfId="8" applyFont="1" applyFill="1" applyBorder="1"/>
    <xf numFmtId="4" fontId="3" fillId="0" borderId="0" xfId="0" applyNumberFormat="1" applyFont="1" applyAlignment="1">
      <alignment horizontal="center" vertical="center" wrapText="1"/>
    </xf>
    <xf numFmtId="4" fontId="3" fillId="0" borderId="21" xfId="0" applyNumberFormat="1" applyFont="1" applyBorder="1" applyAlignment="1">
      <alignment horizontal="center" vertical="center" wrapText="1"/>
    </xf>
    <xf numFmtId="0" fontId="33" fillId="0" borderId="0" xfId="0" applyFont="1" applyAlignment="1">
      <alignment horizontal="left" wrapText="1"/>
    </xf>
    <xf numFmtId="41" fontId="4" fillId="0" borderId="0" xfId="0" applyNumberFormat="1" applyFont="1"/>
    <xf numFmtId="0" fontId="3" fillId="0" borderId="0" xfId="0" quotePrefix="1" applyFont="1"/>
    <xf numFmtId="41" fontId="4" fillId="0" borderId="0" xfId="8" applyFont="1" applyFill="1" applyAlignment="1">
      <alignment horizontal="center" wrapText="1"/>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Border="1" applyAlignment="1">
      <alignment horizontal="center" vertical="center" wrapText="1"/>
    </xf>
    <xf numFmtId="10" fontId="3" fillId="0" borderId="9" xfId="9" applyNumberFormat="1" applyFont="1" applyFill="1" applyBorder="1" applyAlignment="1">
      <alignment horizontal="center" vertical="center" wrapText="1"/>
    </xf>
    <xf numFmtId="0" fontId="12" fillId="0" borderId="0" xfId="13" applyFont="1" applyFill="1" applyAlignment="1">
      <alignment horizontal="center"/>
    </xf>
    <xf numFmtId="41" fontId="7" fillId="0" borderId="33" xfId="8" applyFont="1" applyFill="1" applyBorder="1" applyAlignment="1">
      <alignment horizontal="center" vertical="center" wrapText="1"/>
    </xf>
    <xf numFmtId="0" fontId="23" fillId="0" borderId="0" xfId="0" applyFont="1"/>
    <xf numFmtId="41" fontId="23" fillId="0" borderId="0" xfId="8" applyFont="1"/>
    <xf numFmtId="41" fontId="15" fillId="0" borderId="0" xfId="8" applyFont="1"/>
    <xf numFmtId="0" fontId="15" fillId="7" borderId="0" xfId="0" applyFont="1" applyFill="1"/>
    <xf numFmtId="0" fontId="14" fillId="11" borderId="0" xfId="0" applyFont="1" applyFill="1"/>
    <xf numFmtId="10" fontId="4" fillId="0" borderId="9" xfId="9" applyNumberFormat="1" applyFont="1" applyFill="1" applyBorder="1" applyAlignment="1">
      <alignment horizontal="center" vertical="center" wrapText="1"/>
    </xf>
    <xf numFmtId="41" fontId="4" fillId="0" borderId="9" xfId="0" applyNumberFormat="1" applyFont="1" applyBorder="1"/>
    <xf numFmtId="0" fontId="38" fillId="13" borderId="9" xfId="0" applyFont="1" applyFill="1" applyBorder="1"/>
    <xf numFmtId="169" fontId="3" fillId="0" borderId="0" xfId="0" applyNumberFormat="1" applyFont="1"/>
    <xf numFmtId="41" fontId="2" fillId="0" borderId="3" xfId="8" applyFont="1" applyBorder="1" applyAlignment="1">
      <alignment vertical="top" wrapText="1"/>
    </xf>
    <xf numFmtId="0" fontId="25" fillId="2" borderId="0" xfId="0" applyFont="1" applyFill="1"/>
    <xf numFmtId="41" fontId="3" fillId="7" borderId="1" xfId="0" applyNumberFormat="1" applyFont="1" applyFill="1" applyBorder="1" applyAlignment="1">
      <alignment horizontal="center"/>
    </xf>
    <xf numFmtId="41" fontId="2" fillId="7" borderId="0" xfId="0" applyNumberFormat="1" applyFont="1" applyFill="1" applyAlignment="1">
      <alignment horizontal="center"/>
    </xf>
    <xf numFmtId="0" fontId="3" fillId="7" borderId="0" xfId="0" applyFont="1" applyFill="1" applyAlignment="1">
      <alignment wrapText="1"/>
    </xf>
    <xf numFmtId="0" fontId="25" fillId="7" borderId="0" xfId="0" applyFont="1" applyFill="1"/>
    <xf numFmtId="49" fontId="39" fillId="5" borderId="0" xfId="0" applyNumberFormat="1" applyFont="1" applyFill="1" applyAlignment="1">
      <alignment horizontal="left" vertical="center"/>
    </xf>
    <xf numFmtId="41" fontId="2" fillId="0" borderId="0" xfId="8" applyFont="1" applyFill="1" applyBorder="1"/>
    <xf numFmtId="41" fontId="2" fillId="0" borderId="4" xfId="8" applyFont="1" applyFill="1" applyBorder="1"/>
    <xf numFmtId="0" fontId="3" fillId="7" borderId="9" xfId="0" applyFont="1" applyFill="1" applyBorder="1" applyAlignment="1">
      <alignment horizontal="center" vertical="center" wrapText="1"/>
    </xf>
    <xf numFmtId="167" fontId="4" fillId="0" borderId="9" xfId="11" applyNumberFormat="1" applyFont="1" applyFill="1" applyBorder="1" applyAlignment="1">
      <alignment horizontal="center"/>
    </xf>
    <xf numFmtId="41" fontId="4" fillId="0" borderId="9" xfId="8" applyFont="1" applyFill="1" applyBorder="1" applyAlignment="1">
      <alignment horizontal="center"/>
    </xf>
    <xf numFmtId="0" fontId="9" fillId="2" borderId="1" xfId="2" applyFont="1" applyFill="1" applyBorder="1" applyAlignment="1">
      <alignment horizontal="center"/>
    </xf>
    <xf numFmtId="167" fontId="4" fillId="2" borderId="0" xfId="11" applyNumberFormat="1" applyFont="1" applyFill="1"/>
    <xf numFmtId="167" fontId="7" fillId="2" borderId="4" xfId="11" applyNumberFormat="1" applyFont="1" applyFill="1" applyBorder="1"/>
    <xf numFmtId="10" fontId="37" fillId="13" borderId="5" xfId="8" applyNumberFormat="1" applyFont="1" applyFill="1" applyBorder="1" applyAlignment="1">
      <alignment horizontal="center"/>
    </xf>
    <xf numFmtId="0" fontId="37" fillId="13" borderId="12" xfId="8" applyNumberFormat="1" applyFont="1" applyFill="1" applyBorder="1" applyAlignment="1">
      <alignment horizontal="center"/>
    </xf>
    <xf numFmtId="0" fontId="16" fillId="5" borderId="0" xfId="0" applyFont="1" applyFill="1" applyAlignment="1">
      <alignment horizontal="left" vertical="center"/>
    </xf>
    <xf numFmtId="0" fontId="3" fillId="0" borderId="0" xfId="0" applyFont="1"/>
    <xf numFmtId="0" fontId="7"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0" fontId="7" fillId="0" borderId="0" xfId="0" applyFont="1" applyAlignment="1">
      <alignment horizontal="left"/>
    </xf>
    <xf numFmtId="0" fontId="3" fillId="0" borderId="0" xfId="0" applyFont="1" applyAlignment="1">
      <alignment horizontal="left"/>
    </xf>
    <xf numFmtId="0" fontId="7" fillId="0" borderId="0" xfId="0" applyFont="1" applyAlignment="1">
      <alignment horizontal="left" vertical="center"/>
    </xf>
    <xf numFmtId="3" fontId="3" fillId="0" borderId="0" xfId="0" applyNumberFormat="1" applyFont="1" applyAlignment="1">
      <alignment horizontal="center"/>
    </xf>
    <xf numFmtId="0" fontId="3" fillId="0" borderId="0" xfId="0" applyFont="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49" fontId="2" fillId="0" borderId="47" xfId="0" applyNumberFormat="1" applyFont="1" applyBorder="1" applyAlignment="1">
      <alignment horizontal="left" vertical="center" indent="11"/>
    </xf>
    <xf numFmtId="0" fontId="2" fillId="0" borderId="46" xfId="0" applyFont="1" applyBorder="1" applyAlignment="1">
      <alignment horizontal="center" vertical="center" wrapText="1"/>
    </xf>
    <xf numFmtId="0" fontId="3" fillId="0" borderId="21" xfId="0" applyFont="1" applyBorder="1" applyAlignment="1">
      <alignment horizontal="left" vertical="center" wrapText="1"/>
    </xf>
    <xf numFmtId="0" fontId="3" fillId="0" borderId="0" xfId="0" applyFont="1" applyAlignment="1">
      <alignment horizontal="justify" vertical="justify"/>
    </xf>
    <xf numFmtId="0" fontId="3" fillId="0" borderId="15" xfId="0" applyFont="1" applyBorder="1" applyAlignment="1">
      <alignment horizontal="justify" vertical="justify"/>
    </xf>
    <xf numFmtId="0" fontId="4" fillId="0" borderId="8" xfId="0" applyFont="1" applyBorder="1" applyAlignment="1">
      <alignment horizontal="left" vertical="justify" wrapText="1"/>
    </xf>
    <xf numFmtId="0" fontId="4" fillId="0" borderId="1" xfId="0" applyFont="1" applyBorder="1" applyAlignment="1">
      <alignment horizontal="left" vertical="justify" wrapText="1"/>
    </xf>
    <xf numFmtId="0" fontId="4" fillId="0" borderId="11"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49" fontId="2" fillId="0" borderId="21" xfId="0" applyNumberFormat="1" applyFont="1" applyBorder="1" applyAlignment="1">
      <alignment horizontal="left" vertical="center" indent="11"/>
    </xf>
    <xf numFmtId="0" fontId="2" fillId="0" borderId="0" xfId="0" applyFont="1" applyAlignment="1">
      <alignment horizontal="center" vertical="center" wrapText="1"/>
    </xf>
    <xf numFmtId="0" fontId="3" fillId="0" borderId="14" xfId="0" applyFont="1" applyBorder="1" applyAlignment="1">
      <alignment horizontal="justify" vertical="justify"/>
    </xf>
    <xf numFmtId="0" fontId="3" fillId="0" borderId="14" xfId="0" applyFont="1" applyBorder="1" applyAlignment="1">
      <alignment horizontal="left" vertical="top" wrapText="1"/>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49" fontId="16" fillId="5" borderId="43" xfId="0" applyNumberFormat="1" applyFont="1" applyFill="1" applyBorder="1" applyAlignment="1">
      <alignment horizontal="center"/>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8">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8BCD43"/>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2024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37042</xdr:colOff>
      <xdr:row>17</xdr:row>
      <xdr:rowOff>19050</xdr:rowOff>
    </xdr:from>
    <xdr:to>
      <xdr:col>8</xdr:col>
      <xdr:colOff>75142</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37042" y="2813050"/>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T67"/>
  <sheetViews>
    <sheetView showGridLines="0" topLeftCell="A50" workbookViewId="0"/>
  </sheetViews>
  <sheetFormatPr baseColWidth="10" defaultColWidth="11.42578125" defaultRowHeight="12.75" x14ac:dyDescent="0.2"/>
  <cols>
    <col min="1" max="1" width="21.42578125" style="21" bestFit="1" customWidth="1"/>
    <col min="2" max="2" width="10.140625" style="21" bestFit="1" customWidth="1"/>
    <col min="3" max="3" width="61.5703125" style="21" bestFit="1" customWidth="1"/>
    <col min="4" max="4" width="14.85546875" style="36" customWidth="1"/>
    <col min="5" max="5" width="49.85546875" style="21" bestFit="1" customWidth="1"/>
    <col min="6" max="6" width="6.7109375" style="21" bestFit="1" customWidth="1"/>
    <col min="7" max="16384" width="11.42578125" style="21"/>
  </cols>
  <sheetData>
    <row r="1" spans="1:20" x14ac:dyDescent="0.2">
      <c r="B1" s="131" t="s">
        <v>692</v>
      </c>
      <c r="C1" s="130" t="s">
        <v>741</v>
      </c>
      <c r="D1" s="21"/>
    </row>
    <row r="2" spans="1:20" x14ac:dyDescent="0.2">
      <c r="S2" s="21">
        <v>1</v>
      </c>
      <c r="T2" s="21" t="s">
        <v>315</v>
      </c>
    </row>
    <row r="3" spans="1:20" x14ac:dyDescent="0.2">
      <c r="S3" s="21">
        <v>2</v>
      </c>
      <c r="T3" s="21" t="s">
        <v>316</v>
      </c>
    </row>
    <row r="4" spans="1:20" x14ac:dyDescent="0.2">
      <c r="S4" s="21">
        <v>3</v>
      </c>
      <c r="T4" s="21" t="s">
        <v>317</v>
      </c>
    </row>
    <row r="5" spans="1:20" x14ac:dyDescent="0.2">
      <c r="S5" s="21">
        <v>4</v>
      </c>
      <c r="T5" s="21" t="s">
        <v>318</v>
      </c>
    </row>
    <row r="6" spans="1:20" x14ac:dyDescent="0.2">
      <c r="A6" s="131" t="s">
        <v>689</v>
      </c>
      <c r="B6" s="129">
        <v>45382</v>
      </c>
      <c r="S6" s="21">
        <v>5</v>
      </c>
      <c r="T6" s="21" t="s">
        <v>319</v>
      </c>
    </row>
    <row r="7" spans="1:20" ht="12.75" customHeight="1" x14ac:dyDescent="0.2">
      <c r="S7" s="21">
        <v>6</v>
      </c>
      <c r="T7" s="21" t="s">
        <v>320</v>
      </c>
    </row>
    <row r="8" spans="1:20" x14ac:dyDescent="0.2">
      <c r="A8" s="233"/>
      <c r="S8" s="21">
        <v>7</v>
      </c>
      <c r="T8" s="21" t="s">
        <v>321</v>
      </c>
    </row>
    <row r="9" spans="1:20" ht="26.45" customHeight="1" x14ac:dyDescent="0.2">
      <c r="B9" s="93"/>
      <c r="C9" s="94" t="s">
        <v>17</v>
      </c>
      <c r="D9" s="98" t="s">
        <v>259</v>
      </c>
      <c r="S9" s="21">
        <v>8</v>
      </c>
      <c r="T9" s="21" t="s">
        <v>322</v>
      </c>
    </row>
    <row r="10" spans="1:20" ht="26.45" customHeight="1" x14ac:dyDescent="0.2">
      <c r="B10" s="95" t="s">
        <v>299</v>
      </c>
      <c r="C10" s="89"/>
      <c r="D10" s="99"/>
      <c r="S10" s="21">
        <v>9</v>
      </c>
      <c r="T10" s="21" t="s">
        <v>323</v>
      </c>
    </row>
    <row r="11" spans="1:20" x14ac:dyDescent="0.2">
      <c r="A11" s="36"/>
      <c r="B11" s="96"/>
      <c r="C11" s="21" t="s">
        <v>233</v>
      </c>
      <c r="D11" s="234" t="s">
        <v>18</v>
      </c>
      <c r="S11" s="21">
        <v>10</v>
      </c>
      <c r="T11" s="21" t="s">
        <v>324</v>
      </c>
    </row>
    <row r="12" spans="1:20" x14ac:dyDescent="0.2">
      <c r="A12" s="36"/>
      <c r="B12" s="96"/>
      <c r="C12" s="21" t="s">
        <v>34</v>
      </c>
      <c r="D12" s="100" t="s">
        <v>19</v>
      </c>
      <c r="S12" s="21">
        <v>11</v>
      </c>
      <c r="T12" s="21" t="s">
        <v>325</v>
      </c>
    </row>
    <row r="13" spans="1:20" x14ac:dyDescent="0.2">
      <c r="A13" s="36"/>
      <c r="B13" s="95" t="s">
        <v>188</v>
      </c>
      <c r="D13" s="234" t="s">
        <v>100</v>
      </c>
      <c r="S13" s="21">
        <v>12</v>
      </c>
      <c r="T13" s="21" t="s">
        <v>326</v>
      </c>
    </row>
    <row r="14" spans="1:20" x14ac:dyDescent="0.2">
      <c r="A14" s="36"/>
      <c r="B14" s="96"/>
      <c r="C14" s="21" t="s">
        <v>146</v>
      </c>
      <c r="D14" s="100" t="s">
        <v>20</v>
      </c>
    </row>
    <row r="15" spans="1:20" x14ac:dyDescent="0.2">
      <c r="A15" s="36"/>
      <c r="B15" s="96"/>
      <c r="C15" s="21" t="s">
        <v>88</v>
      </c>
      <c r="D15" s="100" t="s">
        <v>21</v>
      </c>
    </row>
    <row r="16" spans="1:20" x14ac:dyDescent="0.2">
      <c r="A16" s="36"/>
      <c r="B16" s="96"/>
      <c r="C16" s="21" t="s">
        <v>147</v>
      </c>
      <c r="D16" s="100" t="s">
        <v>22</v>
      </c>
    </row>
    <row r="17" spans="1:4" x14ac:dyDescent="0.2">
      <c r="A17" s="36"/>
      <c r="B17" s="96"/>
      <c r="C17" s="21" t="s">
        <v>35</v>
      </c>
      <c r="D17" s="100" t="s">
        <v>23</v>
      </c>
    </row>
    <row r="18" spans="1:4" x14ac:dyDescent="0.2">
      <c r="A18" s="36"/>
      <c r="B18" s="96"/>
      <c r="C18" s="21" t="s">
        <v>147</v>
      </c>
      <c r="D18" s="100" t="s">
        <v>22</v>
      </c>
    </row>
    <row r="19" spans="1:4" x14ac:dyDescent="0.2">
      <c r="A19" s="36"/>
      <c r="B19" s="96"/>
      <c r="C19" s="21" t="s">
        <v>148</v>
      </c>
      <c r="D19" s="100" t="s">
        <v>24</v>
      </c>
    </row>
    <row r="20" spans="1:4" x14ac:dyDescent="0.2">
      <c r="A20" s="36"/>
      <c r="B20" s="96"/>
      <c r="C20" s="21" t="s">
        <v>285</v>
      </c>
      <c r="D20" s="100" t="s">
        <v>25</v>
      </c>
    </row>
    <row r="21" spans="1:4" x14ac:dyDescent="0.2">
      <c r="A21" s="36"/>
      <c r="B21" s="96"/>
      <c r="C21" s="21" t="s">
        <v>234</v>
      </c>
      <c r="D21" s="100" t="s">
        <v>26</v>
      </c>
    </row>
    <row r="22" spans="1:4" x14ac:dyDescent="0.2">
      <c r="A22" s="36"/>
      <c r="B22" s="96"/>
      <c r="C22" s="21" t="s">
        <v>758</v>
      </c>
      <c r="D22" s="100" t="s">
        <v>27</v>
      </c>
    </row>
    <row r="23" spans="1:4" x14ac:dyDescent="0.2">
      <c r="A23" s="36"/>
      <c r="B23" s="96"/>
      <c r="C23" s="21" t="s">
        <v>96</v>
      </c>
      <c r="D23" s="100" t="s">
        <v>28</v>
      </c>
    </row>
    <row r="24" spans="1:4" x14ac:dyDescent="0.2">
      <c r="A24" s="36"/>
      <c r="B24" s="96"/>
      <c r="C24" s="21" t="s">
        <v>99</v>
      </c>
      <c r="D24" s="234" t="s">
        <v>29</v>
      </c>
    </row>
    <row r="25" spans="1:4" x14ac:dyDescent="0.2">
      <c r="A25" s="36"/>
      <c r="B25" s="96"/>
      <c r="C25" s="21" t="s">
        <v>89</v>
      </c>
      <c r="D25" s="100" t="s">
        <v>30</v>
      </c>
    </row>
    <row r="26" spans="1:4" x14ac:dyDescent="0.2">
      <c r="A26" s="36"/>
      <c r="B26" s="96"/>
      <c r="C26" s="21" t="s">
        <v>90</v>
      </c>
      <c r="D26" s="100" t="s">
        <v>31</v>
      </c>
    </row>
    <row r="27" spans="1:4" x14ac:dyDescent="0.2">
      <c r="A27" s="36"/>
      <c r="B27" s="96"/>
      <c r="C27" s="21" t="s">
        <v>101</v>
      </c>
      <c r="D27" s="100" t="s">
        <v>32</v>
      </c>
    </row>
    <row r="28" spans="1:4" x14ac:dyDescent="0.2">
      <c r="A28" s="36"/>
      <c r="B28" s="96"/>
      <c r="C28" s="21" t="s">
        <v>59</v>
      </c>
      <c r="D28" s="100" t="s">
        <v>33</v>
      </c>
    </row>
    <row r="29" spans="1:4" x14ac:dyDescent="0.2">
      <c r="A29" s="36"/>
      <c r="B29" s="96"/>
      <c r="C29" s="21" t="s">
        <v>60</v>
      </c>
      <c r="D29" s="100" t="s">
        <v>235</v>
      </c>
    </row>
    <row r="30" spans="1:4" x14ac:dyDescent="0.2">
      <c r="A30" s="36"/>
      <c r="B30" s="96"/>
      <c r="C30" s="21" t="s">
        <v>61</v>
      </c>
      <c r="D30" s="100" t="s">
        <v>236</v>
      </c>
    </row>
    <row r="31" spans="1:4" x14ac:dyDescent="0.2">
      <c r="A31" s="36"/>
      <c r="B31" s="96"/>
      <c r="C31" s="21" t="s">
        <v>167</v>
      </c>
      <c r="D31" s="100" t="s">
        <v>237</v>
      </c>
    </row>
    <row r="32" spans="1:4" x14ac:dyDescent="0.2">
      <c r="A32" s="36"/>
      <c r="B32" s="96"/>
      <c r="C32" s="21" t="s">
        <v>239</v>
      </c>
      <c r="D32" s="100" t="s">
        <v>31</v>
      </c>
    </row>
    <row r="33" spans="1:4" x14ac:dyDescent="0.2">
      <c r="A33" s="36"/>
      <c r="B33" s="96"/>
      <c r="C33" s="21" t="s">
        <v>856</v>
      </c>
      <c r="D33" s="100" t="s">
        <v>31</v>
      </c>
    </row>
    <row r="34" spans="1:4" x14ac:dyDescent="0.2">
      <c r="A34" s="36"/>
      <c r="B34" s="96"/>
      <c r="C34" s="21" t="s">
        <v>241</v>
      </c>
      <c r="D34" s="100" t="s">
        <v>237</v>
      </c>
    </row>
    <row r="35" spans="1:4" x14ac:dyDescent="0.2">
      <c r="A35" s="36"/>
      <c r="B35" s="96"/>
      <c r="C35" s="21" t="s">
        <v>169</v>
      </c>
      <c r="D35" s="100" t="s">
        <v>238</v>
      </c>
    </row>
    <row r="36" spans="1:4" x14ac:dyDescent="0.2">
      <c r="A36" s="36"/>
      <c r="B36" s="96"/>
      <c r="C36" s="21" t="s">
        <v>38</v>
      </c>
      <c r="D36" s="100" t="s">
        <v>242</v>
      </c>
    </row>
    <row r="37" spans="1:4" x14ac:dyDescent="0.2">
      <c r="A37" s="36"/>
      <c r="B37" s="96"/>
      <c r="C37" s="21" t="s">
        <v>73</v>
      </c>
      <c r="D37" s="100" t="s">
        <v>242</v>
      </c>
    </row>
    <row r="38" spans="1:4" x14ac:dyDescent="0.2">
      <c r="A38" s="36"/>
      <c r="B38" s="96"/>
      <c r="C38" s="21" t="s">
        <v>170</v>
      </c>
      <c r="D38" s="100" t="s">
        <v>242</v>
      </c>
    </row>
    <row r="39" spans="1:4" x14ac:dyDescent="0.2">
      <c r="A39" s="36"/>
      <c r="B39" s="96"/>
      <c r="C39" s="21" t="s">
        <v>288</v>
      </c>
      <c r="D39" s="100" t="s">
        <v>242</v>
      </c>
    </row>
    <row r="40" spans="1:4" x14ac:dyDescent="0.2">
      <c r="A40" s="36"/>
      <c r="B40" s="96"/>
      <c r="C40" s="21" t="s">
        <v>62</v>
      </c>
      <c r="D40" s="100" t="s">
        <v>243</v>
      </c>
    </row>
    <row r="41" spans="1:4" x14ac:dyDescent="0.2">
      <c r="A41" s="36"/>
      <c r="B41" s="96"/>
      <c r="C41" s="21" t="s">
        <v>39</v>
      </c>
      <c r="D41" s="100" t="s">
        <v>244</v>
      </c>
    </row>
    <row r="42" spans="1:4" x14ac:dyDescent="0.2">
      <c r="A42" s="36"/>
      <c r="B42" s="96"/>
      <c r="C42" s="21" t="s">
        <v>806</v>
      </c>
      <c r="D42" s="100" t="s">
        <v>244</v>
      </c>
    </row>
    <row r="43" spans="1:4" x14ac:dyDescent="0.2">
      <c r="A43" s="36"/>
      <c r="B43" s="96"/>
      <c r="C43" s="21" t="s">
        <v>63</v>
      </c>
      <c r="D43" s="100" t="s">
        <v>245</v>
      </c>
    </row>
    <row r="44" spans="1:4" x14ac:dyDescent="0.2">
      <c r="A44" s="36"/>
      <c r="B44" s="95" t="s">
        <v>50</v>
      </c>
      <c r="D44" s="234" t="s">
        <v>105</v>
      </c>
    </row>
    <row r="45" spans="1:4" x14ac:dyDescent="0.2">
      <c r="A45" s="36"/>
      <c r="B45" s="96"/>
      <c r="C45" s="21" t="s">
        <v>56</v>
      </c>
      <c r="D45" s="100" t="s">
        <v>246</v>
      </c>
    </row>
    <row r="46" spans="1:4" x14ac:dyDescent="0.2">
      <c r="A46" s="36"/>
      <c r="B46" s="96"/>
      <c r="C46" s="21" t="s">
        <v>112</v>
      </c>
      <c r="D46" s="100" t="s">
        <v>247</v>
      </c>
    </row>
    <row r="47" spans="1:4" x14ac:dyDescent="0.2">
      <c r="A47" s="36"/>
      <c r="B47" s="96"/>
      <c r="C47" s="21" t="s">
        <v>175</v>
      </c>
      <c r="D47" s="100" t="s">
        <v>248</v>
      </c>
    </row>
    <row r="48" spans="1:4" x14ac:dyDescent="0.2">
      <c r="A48" s="36"/>
      <c r="B48" s="96"/>
      <c r="C48" s="21" t="s">
        <v>128</v>
      </c>
      <c r="D48" s="100" t="s">
        <v>248</v>
      </c>
    </row>
    <row r="49" spans="1:4" x14ac:dyDescent="0.2">
      <c r="A49" s="36"/>
      <c r="B49" s="96"/>
      <c r="C49" s="21" t="s">
        <v>250</v>
      </c>
      <c r="D49" s="100" t="s">
        <v>249</v>
      </c>
    </row>
    <row r="50" spans="1:4" x14ac:dyDescent="0.2">
      <c r="A50" s="36"/>
      <c r="B50" s="96"/>
      <c r="C50" s="21" t="s">
        <v>289</v>
      </c>
      <c r="D50" s="100" t="s">
        <v>251</v>
      </c>
    </row>
    <row r="51" spans="1:4" x14ac:dyDescent="0.2">
      <c r="A51" s="36"/>
      <c r="B51" s="96"/>
      <c r="C51" s="21" t="s">
        <v>292</v>
      </c>
      <c r="D51" s="100" t="s">
        <v>251</v>
      </c>
    </row>
    <row r="52" spans="1:4" x14ac:dyDescent="0.2">
      <c r="A52" s="36"/>
      <c r="B52" s="96"/>
      <c r="C52" s="21" t="s">
        <v>115</v>
      </c>
      <c r="D52" s="100" t="s">
        <v>252</v>
      </c>
    </row>
    <row r="53" spans="1:4" x14ac:dyDescent="0.2">
      <c r="A53" s="36"/>
      <c r="B53" s="96"/>
      <c r="C53" s="21" t="s">
        <v>116</v>
      </c>
      <c r="D53" s="100" t="s">
        <v>253</v>
      </c>
    </row>
    <row r="54" spans="1:4" x14ac:dyDescent="0.2">
      <c r="A54" s="36"/>
      <c r="B54" s="96"/>
      <c r="C54" s="21" t="s">
        <v>41</v>
      </c>
      <c r="D54" s="100" t="s">
        <v>254</v>
      </c>
    </row>
    <row r="55" spans="1:4" x14ac:dyDescent="0.2">
      <c r="A55" s="36"/>
      <c r="B55" s="96"/>
      <c r="C55" s="21" t="s">
        <v>65</v>
      </c>
      <c r="D55" s="100" t="s">
        <v>255</v>
      </c>
    </row>
    <row r="56" spans="1:4" x14ac:dyDescent="0.2">
      <c r="A56" s="36"/>
      <c r="B56" s="96"/>
      <c r="C56" s="21" t="s">
        <v>66</v>
      </c>
      <c r="D56" s="100" t="s">
        <v>256</v>
      </c>
    </row>
    <row r="57" spans="1:4" x14ac:dyDescent="0.2">
      <c r="A57" s="36"/>
      <c r="B57" s="96"/>
      <c r="C57" s="21" t="s">
        <v>258</v>
      </c>
      <c r="D57" s="100" t="s">
        <v>257</v>
      </c>
    </row>
    <row r="58" spans="1:4" x14ac:dyDescent="0.2">
      <c r="A58" s="36"/>
      <c r="B58" s="96"/>
      <c r="C58" s="21" t="s">
        <v>67</v>
      </c>
      <c r="D58" s="234" t="s">
        <v>257</v>
      </c>
    </row>
    <row r="59" spans="1:4" x14ac:dyDescent="0.2">
      <c r="A59" s="36"/>
      <c r="B59" s="95" t="s">
        <v>51</v>
      </c>
      <c r="D59" s="234" t="s">
        <v>49</v>
      </c>
    </row>
    <row r="60" spans="1:4" x14ac:dyDescent="0.2">
      <c r="A60" s="36"/>
      <c r="B60" s="95" t="s">
        <v>189</v>
      </c>
      <c r="D60" s="100" t="s">
        <v>190</v>
      </c>
    </row>
    <row r="61" spans="1:4" x14ac:dyDescent="0.2">
      <c r="A61" s="36"/>
      <c r="B61" s="95" t="s">
        <v>300</v>
      </c>
      <c r="D61" s="100"/>
    </row>
    <row r="62" spans="1:4" x14ac:dyDescent="0.2">
      <c r="A62" s="36"/>
      <c r="B62" s="96"/>
      <c r="C62" s="21" t="s">
        <v>260</v>
      </c>
      <c r="D62" s="234" t="s">
        <v>261</v>
      </c>
    </row>
    <row r="63" spans="1:4" x14ac:dyDescent="0.2">
      <c r="A63" s="36"/>
      <c r="B63" s="96"/>
      <c r="C63" s="21" t="s">
        <v>265</v>
      </c>
      <c r="D63" s="234" t="s">
        <v>266</v>
      </c>
    </row>
    <row r="64" spans="1:4" x14ac:dyDescent="0.2">
      <c r="A64" s="36"/>
      <c r="B64" s="96"/>
      <c r="C64" s="21" t="s">
        <v>293</v>
      </c>
      <c r="D64" s="234" t="s">
        <v>268</v>
      </c>
    </row>
    <row r="65" spans="1:4" x14ac:dyDescent="0.2">
      <c r="A65" s="36"/>
      <c r="B65" s="96"/>
      <c r="C65" s="21" t="s">
        <v>267</v>
      </c>
      <c r="D65" s="234" t="s">
        <v>269</v>
      </c>
    </row>
    <row r="66" spans="1:4" x14ac:dyDescent="0.2">
      <c r="A66" s="36"/>
      <c r="B66" s="97"/>
      <c r="C66" s="132" t="s">
        <v>732</v>
      </c>
      <c r="D66" s="235" t="s">
        <v>733</v>
      </c>
    </row>
    <row r="67" spans="1:4" ht="21.2" customHeight="1" x14ac:dyDescent="0.2">
      <c r="A67" s="23"/>
      <c r="D67" s="85"/>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tabColor rgb="FF92D050"/>
  </sheetPr>
  <dimension ref="A1:M59"/>
  <sheetViews>
    <sheetView showGridLines="0" tabSelected="1" zoomScaleNormal="100" workbookViewId="0">
      <selection activeCell="B14" sqref="B14"/>
    </sheetView>
  </sheetViews>
  <sheetFormatPr baseColWidth="10" defaultColWidth="11.28515625" defaultRowHeight="12.75" x14ac:dyDescent="0.2"/>
  <cols>
    <col min="1" max="1" width="21.28515625" style="21" bestFit="1" customWidth="1"/>
    <col min="2" max="2" width="61.140625" style="21" customWidth="1"/>
    <col min="3" max="3" width="68.85546875" style="21" customWidth="1"/>
    <col min="4" max="4" width="14.85546875" style="36" customWidth="1"/>
    <col min="5" max="5" width="24.7109375" style="21" customWidth="1"/>
    <col min="6" max="6" width="21.85546875" style="21" customWidth="1"/>
    <col min="7" max="7" width="17.7109375" style="21" customWidth="1"/>
    <col min="8" max="8" width="11.28515625" style="21"/>
    <col min="9" max="9" width="16.7109375" style="21" customWidth="1"/>
    <col min="10" max="16384" width="11.28515625" style="21"/>
  </cols>
  <sheetData>
    <row r="1" spans="1:13" x14ac:dyDescent="0.2">
      <c r="B1" s="131" t="s">
        <v>692</v>
      </c>
      <c r="C1" s="130" t="s">
        <v>920</v>
      </c>
      <c r="D1" s="21"/>
    </row>
    <row r="3" spans="1:13" ht="15" x14ac:dyDescent="0.2">
      <c r="C3" s="406" t="s">
        <v>263</v>
      </c>
    </row>
    <row r="6" spans="1:13" x14ac:dyDescent="0.2">
      <c r="A6" s="131" t="s">
        <v>689</v>
      </c>
      <c r="B6" s="407">
        <v>45382</v>
      </c>
    </row>
    <row r="7" spans="1:13" ht="12.75" hidden="1" customHeight="1" x14ac:dyDescent="0.2">
      <c r="A7" s="22"/>
      <c r="B7" s="22"/>
      <c r="C7" s="22"/>
      <c r="D7" s="84"/>
    </row>
    <row r="8" spans="1:13" x14ac:dyDescent="0.2">
      <c r="A8" s="408"/>
    </row>
    <row r="9" spans="1:13" ht="26.45" customHeight="1" x14ac:dyDescent="0.2">
      <c r="B9" s="409" t="s">
        <v>921</v>
      </c>
      <c r="C9" s="409"/>
      <c r="D9" s="409"/>
      <c r="E9" s="409"/>
      <c r="F9" s="409"/>
      <c r="G9" s="409"/>
      <c r="H9" s="409"/>
      <c r="I9" s="409"/>
      <c r="J9" s="409"/>
      <c r="K9" s="409"/>
      <c r="L9" s="409"/>
      <c r="M9" s="409"/>
    </row>
    <row r="10" spans="1:13" x14ac:dyDescent="0.2">
      <c r="B10" s="410" t="s">
        <v>922</v>
      </c>
      <c r="C10" s="411">
        <f>+B6</f>
        <v>45382</v>
      </c>
      <c r="D10" s="409"/>
      <c r="E10" s="409"/>
      <c r="F10" s="409"/>
      <c r="G10" s="409"/>
      <c r="H10" s="409"/>
      <c r="I10" s="409"/>
      <c r="J10" s="409"/>
      <c r="K10" s="409"/>
      <c r="L10" s="409"/>
      <c r="M10" s="409"/>
    </row>
    <row r="11" spans="1:13" x14ac:dyDescent="0.2">
      <c r="A11" s="36"/>
      <c r="B11" s="409"/>
      <c r="C11" s="409"/>
      <c r="D11" s="409"/>
      <c r="E11" s="409"/>
      <c r="F11" s="409"/>
      <c r="G11" s="409"/>
      <c r="H11" s="409"/>
      <c r="I11" s="409"/>
      <c r="J11" s="409"/>
      <c r="K11" s="409"/>
      <c r="L11" s="409"/>
      <c r="M11" s="409"/>
    </row>
    <row r="12" spans="1:13" x14ac:dyDescent="0.2">
      <c r="A12" s="36"/>
      <c r="B12" s="412" t="s">
        <v>923</v>
      </c>
      <c r="C12" s="413"/>
      <c r="D12" s="409"/>
      <c r="E12" s="409"/>
      <c r="F12" s="409"/>
      <c r="G12" s="409"/>
      <c r="H12" s="409"/>
      <c r="I12" s="409"/>
      <c r="J12" s="409"/>
      <c r="K12" s="409"/>
      <c r="L12" s="409"/>
      <c r="M12" s="409"/>
    </row>
    <row r="13" spans="1:13" x14ac:dyDescent="0.2">
      <c r="A13" s="36"/>
      <c r="B13" s="412" t="s">
        <v>924</v>
      </c>
      <c r="C13" s="414" t="s">
        <v>920</v>
      </c>
      <c r="D13" s="409"/>
      <c r="E13" s="409"/>
      <c r="F13" s="409"/>
      <c r="G13" s="409"/>
      <c r="H13" s="409"/>
      <c r="I13" s="409"/>
      <c r="J13" s="409"/>
      <c r="K13" s="409"/>
      <c r="L13" s="409"/>
      <c r="M13" s="409"/>
    </row>
    <row r="14" spans="1:13" ht="225" x14ac:dyDescent="0.2">
      <c r="A14" s="36"/>
      <c r="B14" s="412" t="s">
        <v>925</v>
      </c>
      <c r="C14" s="415" t="s">
        <v>1072</v>
      </c>
      <c r="D14" s="409"/>
      <c r="E14" s="409"/>
      <c r="F14" s="409"/>
      <c r="G14" s="409"/>
      <c r="H14" s="409"/>
      <c r="I14" s="409"/>
      <c r="J14" s="409"/>
      <c r="K14" s="409"/>
      <c r="L14" s="409"/>
      <c r="M14" s="409"/>
    </row>
    <row r="15" spans="1:13" x14ac:dyDescent="0.2">
      <c r="A15" s="36"/>
      <c r="B15" s="412" t="s">
        <v>926</v>
      </c>
      <c r="C15" s="414" t="s">
        <v>927</v>
      </c>
      <c r="D15" s="409"/>
      <c r="E15" s="409"/>
      <c r="F15" s="409"/>
      <c r="G15" s="409"/>
      <c r="H15" s="409"/>
      <c r="I15" s="409"/>
      <c r="J15" s="409"/>
      <c r="K15" s="409"/>
      <c r="L15" s="409"/>
      <c r="M15" s="409"/>
    </row>
    <row r="16" spans="1:13" x14ac:dyDescent="0.2">
      <c r="A16" s="36"/>
      <c r="B16" s="412" t="s">
        <v>928</v>
      </c>
      <c r="C16" s="414" t="s">
        <v>1010</v>
      </c>
      <c r="D16" s="409"/>
      <c r="E16" s="409"/>
      <c r="F16" s="409"/>
      <c r="G16" s="409"/>
      <c r="H16" s="409"/>
      <c r="I16" s="409"/>
      <c r="J16" s="409"/>
      <c r="K16" s="409"/>
      <c r="L16" s="409"/>
      <c r="M16" s="409"/>
    </row>
    <row r="17" spans="1:13" ht="45" customHeight="1" x14ac:dyDescent="0.2">
      <c r="A17" s="36"/>
      <c r="B17" s="412" t="s">
        <v>929</v>
      </c>
      <c r="C17" s="415" t="s">
        <v>1011</v>
      </c>
      <c r="D17" s="409"/>
      <c r="E17" s="409"/>
      <c r="F17" s="409"/>
      <c r="G17" s="409"/>
      <c r="H17" s="409"/>
      <c r="I17" s="409"/>
      <c r="J17" s="409"/>
      <c r="K17" s="409"/>
      <c r="L17" s="409"/>
      <c r="M17" s="409"/>
    </row>
    <row r="18" spans="1:13" x14ac:dyDescent="0.2">
      <c r="A18" s="36"/>
      <c r="B18" s="412" t="s">
        <v>930</v>
      </c>
      <c r="C18" s="414" t="s">
        <v>931</v>
      </c>
      <c r="D18" s="409"/>
      <c r="E18" s="409"/>
      <c r="F18" s="409"/>
      <c r="G18" s="409"/>
      <c r="H18" s="409"/>
      <c r="I18" s="409"/>
      <c r="J18" s="409"/>
      <c r="K18" s="409"/>
      <c r="L18" s="409"/>
      <c r="M18" s="409"/>
    </row>
    <row r="19" spans="1:13" x14ac:dyDescent="0.2">
      <c r="A19" s="36"/>
      <c r="B19" s="412" t="s">
        <v>932</v>
      </c>
      <c r="C19" s="414" t="s">
        <v>933</v>
      </c>
      <c r="D19" s="409"/>
      <c r="E19" s="409"/>
      <c r="F19" s="409"/>
      <c r="G19" s="409"/>
      <c r="H19" s="409"/>
      <c r="I19" s="409"/>
      <c r="J19" s="409"/>
      <c r="K19" s="409"/>
      <c r="L19" s="409"/>
      <c r="M19" s="409"/>
    </row>
    <row r="20" spans="1:13" x14ac:dyDescent="0.2">
      <c r="A20" s="36"/>
      <c r="B20" s="412" t="s">
        <v>934</v>
      </c>
      <c r="C20" s="414" t="s">
        <v>935</v>
      </c>
      <c r="D20" s="409"/>
      <c r="E20" s="409"/>
      <c r="F20" s="409"/>
      <c r="G20" s="409"/>
      <c r="H20" s="409"/>
      <c r="I20" s="409"/>
      <c r="J20" s="409"/>
      <c r="K20" s="409"/>
      <c r="L20" s="409"/>
      <c r="M20" s="409"/>
    </row>
    <row r="21" spans="1:13" x14ac:dyDescent="0.2">
      <c r="A21" s="36"/>
      <c r="B21" s="412" t="s">
        <v>936</v>
      </c>
      <c r="C21" s="414" t="s">
        <v>937</v>
      </c>
      <c r="D21" s="409"/>
      <c r="E21" s="409"/>
      <c r="F21" s="409"/>
      <c r="G21" s="409"/>
      <c r="H21" s="409"/>
      <c r="I21" s="409"/>
      <c r="J21" s="409"/>
      <c r="K21" s="409"/>
      <c r="L21" s="409"/>
      <c r="M21" s="409"/>
    </row>
    <row r="22" spans="1:13" ht="15" x14ac:dyDescent="0.2">
      <c r="A22" s="36"/>
      <c r="B22" s="412" t="s">
        <v>938</v>
      </c>
      <c r="C22" s="416" t="s">
        <v>939</v>
      </c>
      <c r="D22" s="409"/>
      <c r="E22" s="409"/>
      <c r="F22" s="409"/>
      <c r="G22" s="409"/>
      <c r="H22" s="409"/>
      <c r="I22" s="409"/>
      <c r="J22" s="409"/>
      <c r="K22" s="409"/>
      <c r="L22" s="409"/>
      <c r="M22" s="409"/>
    </row>
    <row r="23" spans="1:13" x14ac:dyDescent="0.2">
      <c r="A23" s="36"/>
      <c r="B23" s="412"/>
      <c r="C23" s="414"/>
      <c r="D23" s="409"/>
      <c r="E23" s="409"/>
      <c r="F23" s="409"/>
      <c r="G23" s="409"/>
      <c r="H23" s="409"/>
      <c r="I23" s="409"/>
      <c r="J23" s="409"/>
      <c r="K23" s="409"/>
      <c r="L23" s="409"/>
      <c r="M23" s="409"/>
    </row>
    <row r="24" spans="1:13" x14ac:dyDescent="0.2">
      <c r="A24" s="36"/>
      <c r="B24" s="1"/>
      <c r="C24" s="409"/>
      <c r="D24" s="409"/>
      <c r="E24" s="409"/>
      <c r="F24" s="409"/>
      <c r="G24" s="409"/>
      <c r="H24" s="409"/>
      <c r="I24" s="409"/>
      <c r="J24" s="409"/>
      <c r="K24" s="409"/>
      <c r="L24" s="409"/>
      <c r="M24" s="409"/>
    </row>
    <row r="25" spans="1:13" x14ac:dyDescent="0.2">
      <c r="A25" s="36"/>
      <c r="B25" s="417" t="s">
        <v>940</v>
      </c>
      <c r="C25" s="409"/>
      <c r="D25" s="409"/>
      <c r="E25" s="409"/>
      <c r="F25" s="409"/>
      <c r="G25" s="409"/>
      <c r="H25" s="409"/>
      <c r="I25" s="409"/>
      <c r="J25" s="409"/>
      <c r="K25" s="409"/>
      <c r="L25" s="409"/>
      <c r="M25" s="409"/>
    </row>
    <row r="26" spans="1:13" x14ac:dyDescent="0.2">
      <c r="A26" s="36"/>
      <c r="B26" s="412" t="s">
        <v>941</v>
      </c>
      <c r="C26" s="418" t="s">
        <v>942</v>
      </c>
      <c r="D26" s="418" t="s">
        <v>943</v>
      </c>
      <c r="E26" s="409"/>
      <c r="F26" s="409"/>
      <c r="G26" s="409"/>
      <c r="H26" s="409"/>
      <c r="I26" s="409"/>
      <c r="J26" s="409"/>
      <c r="K26" s="409"/>
      <c r="L26" s="409"/>
      <c r="M26" s="409"/>
    </row>
    <row r="27" spans="1:13" x14ac:dyDescent="0.2">
      <c r="A27" s="36"/>
      <c r="B27" s="412" t="s">
        <v>944</v>
      </c>
      <c r="C27" s="419" t="s">
        <v>945</v>
      </c>
      <c r="D27" s="419" t="s">
        <v>946</v>
      </c>
      <c r="E27" s="409"/>
      <c r="F27" s="409"/>
      <c r="G27" s="409"/>
      <c r="H27" s="409"/>
      <c r="I27" s="409"/>
      <c r="J27" s="409"/>
      <c r="K27" s="409"/>
      <c r="L27" s="409"/>
      <c r="M27" s="409"/>
    </row>
    <row r="28" spans="1:13" x14ac:dyDescent="0.2">
      <c r="A28" s="36"/>
      <c r="B28" s="412" t="s">
        <v>947</v>
      </c>
      <c r="C28" s="419" t="s">
        <v>945</v>
      </c>
      <c r="D28" s="419" t="s">
        <v>946</v>
      </c>
      <c r="E28" s="409"/>
      <c r="F28" s="409"/>
      <c r="G28" s="409"/>
      <c r="H28" s="409"/>
      <c r="I28" s="409"/>
      <c r="J28" s="409"/>
      <c r="K28" s="409"/>
      <c r="L28" s="409"/>
      <c r="M28" s="409"/>
    </row>
    <row r="29" spans="1:13" x14ac:dyDescent="0.2">
      <c r="A29" s="36"/>
      <c r="B29" s="412" t="s">
        <v>948</v>
      </c>
      <c r="C29" s="419" t="s">
        <v>949</v>
      </c>
      <c r="D29" s="419" t="s">
        <v>946</v>
      </c>
      <c r="E29" s="409"/>
      <c r="F29" s="409"/>
      <c r="G29" s="409"/>
      <c r="H29" s="409"/>
      <c r="I29" s="409"/>
      <c r="J29" s="409"/>
      <c r="K29" s="409"/>
      <c r="L29" s="409"/>
      <c r="M29" s="409"/>
    </row>
    <row r="30" spans="1:13" x14ac:dyDescent="0.2">
      <c r="A30" s="36"/>
      <c r="B30" s="412" t="s">
        <v>950</v>
      </c>
      <c r="C30" s="419" t="s">
        <v>951</v>
      </c>
      <c r="D30" s="419" t="s">
        <v>952</v>
      </c>
      <c r="E30" s="409"/>
      <c r="F30" s="409"/>
      <c r="G30" s="409"/>
      <c r="H30" s="409"/>
      <c r="I30" s="409"/>
      <c r="J30" s="409"/>
      <c r="K30" s="409"/>
      <c r="L30" s="409"/>
      <c r="M30" s="409"/>
    </row>
    <row r="31" spans="1:13" x14ac:dyDescent="0.2">
      <c r="A31" s="36"/>
      <c r="B31" s="412" t="s">
        <v>950</v>
      </c>
      <c r="C31" s="419" t="s">
        <v>999</v>
      </c>
      <c r="D31" s="419" t="s">
        <v>1000</v>
      </c>
      <c r="E31" s="409"/>
      <c r="F31" s="409"/>
      <c r="G31" s="409"/>
      <c r="H31" s="409"/>
      <c r="I31" s="409"/>
      <c r="J31" s="409"/>
      <c r="K31" s="409"/>
      <c r="L31" s="409"/>
      <c r="M31" s="409"/>
    </row>
    <row r="32" spans="1:13" x14ac:dyDescent="0.2">
      <c r="A32" s="36"/>
      <c r="B32" s="412" t="s">
        <v>950</v>
      </c>
      <c r="C32" s="419" t="s">
        <v>958</v>
      </c>
      <c r="D32" s="419" t="s">
        <v>959</v>
      </c>
      <c r="E32" s="409"/>
      <c r="F32" s="409"/>
      <c r="G32" s="409"/>
      <c r="H32" s="409"/>
      <c r="I32" s="409"/>
      <c r="J32" s="409"/>
      <c r="K32" s="409"/>
      <c r="L32" s="409"/>
      <c r="M32" s="409"/>
    </row>
    <row r="33" spans="1:13" x14ac:dyDescent="0.2">
      <c r="A33" s="36"/>
      <c r="B33" s="412" t="s">
        <v>994</v>
      </c>
      <c r="C33" s="419" t="s">
        <v>1037</v>
      </c>
      <c r="D33" s="419" t="s">
        <v>946</v>
      </c>
      <c r="E33" s="409"/>
      <c r="F33" s="409"/>
      <c r="G33" s="409"/>
      <c r="H33" s="409"/>
      <c r="I33" s="409"/>
      <c r="J33" s="409"/>
      <c r="K33" s="409"/>
      <c r="L33" s="409"/>
      <c r="M33" s="409"/>
    </row>
    <row r="34" spans="1:13" x14ac:dyDescent="0.2">
      <c r="A34" s="36"/>
      <c r="B34" s="412" t="s">
        <v>994</v>
      </c>
      <c r="C34" s="419" t="s">
        <v>995</v>
      </c>
      <c r="D34" s="419" t="s">
        <v>996</v>
      </c>
      <c r="E34" s="409"/>
      <c r="F34" s="409"/>
      <c r="G34" s="409"/>
      <c r="H34" s="409"/>
      <c r="I34" s="409"/>
      <c r="J34" s="409"/>
      <c r="K34" s="409"/>
      <c r="L34" s="409"/>
      <c r="M34" s="409"/>
    </row>
    <row r="35" spans="1:13" x14ac:dyDescent="0.2">
      <c r="A35" s="36"/>
      <c r="B35" s="412" t="s">
        <v>994</v>
      </c>
      <c r="C35" s="419" t="s">
        <v>961</v>
      </c>
      <c r="D35" s="419" t="s">
        <v>962</v>
      </c>
      <c r="E35" s="409"/>
      <c r="F35" s="409"/>
      <c r="G35" s="409"/>
      <c r="H35" s="409"/>
      <c r="I35" s="409"/>
      <c r="J35" s="409"/>
      <c r="K35" s="409"/>
      <c r="L35" s="409"/>
      <c r="M35" s="409"/>
    </row>
    <row r="36" spans="1:13" x14ac:dyDescent="0.2">
      <c r="A36" s="36"/>
      <c r="B36" s="412" t="s">
        <v>994</v>
      </c>
      <c r="C36" s="419" t="s">
        <v>997</v>
      </c>
      <c r="D36" s="419" t="s">
        <v>998</v>
      </c>
      <c r="E36" s="409"/>
      <c r="F36" s="409"/>
      <c r="G36" s="409"/>
      <c r="H36" s="409"/>
      <c r="I36" s="409"/>
      <c r="J36" s="409"/>
      <c r="K36" s="409"/>
      <c r="L36" s="409"/>
      <c r="M36" s="409"/>
    </row>
    <row r="37" spans="1:13" x14ac:dyDescent="0.2">
      <c r="A37" s="36"/>
      <c r="B37" s="412" t="s">
        <v>953</v>
      </c>
      <c r="C37" s="419" t="s">
        <v>954</v>
      </c>
      <c r="D37" s="419" t="s">
        <v>955</v>
      </c>
      <c r="E37" s="409"/>
      <c r="F37" s="409"/>
      <c r="G37" s="409"/>
      <c r="H37" s="409"/>
      <c r="I37" s="409"/>
      <c r="J37" s="409"/>
      <c r="K37" s="409"/>
      <c r="L37" s="409"/>
      <c r="M37" s="409"/>
    </row>
    <row r="38" spans="1:13" x14ac:dyDescent="0.2">
      <c r="A38" s="36"/>
      <c r="B38" s="412" t="s">
        <v>956</v>
      </c>
      <c r="C38" s="419"/>
      <c r="D38" s="419"/>
      <c r="E38" s="409"/>
      <c r="F38" s="409"/>
      <c r="G38" s="409"/>
      <c r="H38" s="409"/>
      <c r="I38" s="409"/>
      <c r="J38" s="409"/>
      <c r="K38" s="409"/>
      <c r="L38" s="409"/>
      <c r="M38" s="409"/>
    </row>
    <row r="39" spans="1:13" x14ac:dyDescent="0.2">
      <c r="A39" s="36"/>
      <c r="B39" s="412" t="s">
        <v>957</v>
      </c>
      <c r="C39" s="419" t="s">
        <v>958</v>
      </c>
      <c r="D39" s="419" t="s">
        <v>959</v>
      </c>
      <c r="E39" s="409"/>
      <c r="F39" s="409"/>
      <c r="G39" s="409"/>
      <c r="H39" s="409"/>
      <c r="I39" s="409"/>
      <c r="J39" s="409"/>
      <c r="K39" s="409"/>
      <c r="L39" s="409"/>
      <c r="M39" s="409"/>
    </row>
    <row r="40" spans="1:13" x14ac:dyDescent="0.2">
      <c r="A40" s="36"/>
      <c r="B40" s="420" t="s">
        <v>960</v>
      </c>
      <c r="C40" s="419" t="s">
        <v>961</v>
      </c>
      <c r="D40" s="419" t="s">
        <v>962</v>
      </c>
      <c r="E40" s="409"/>
      <c r="F40" s="409"/>
      <c r="G40" s="409"/>
      <c r="H40" s="409"/>
      <c r="I40" s="409"/>
      <c r="J40" s="409"/>
      <c r="K40" s="409"/>
      <c r="L40" s="409"/>
      <c r="M40" s="409"/>
    </row>
    <row r="41" spans="1:13" x14ac:dyDescent="0.2">
      <c r="A41" s="36"/>
      <c r="B41" s="420" t="s">
        <v>963</v>
      </c>
      <c r="C41" s="419" t="s">
        <v>1037</v>
      </c>
      <c r="D41" s="419" t="s">
        <v>1046</v>
      </c>
      <c r="E41" s="409"/>
      <c r="F41" s="409"/>
      <c r="G41" s="409"/>
      <c r="H41" s="409"/>
      <c r="I41" s="409"/>
      <c r="J41" s="409"/>
      <c r="K41" s="409"/>
      <c r="L41" s="409"/>
      <c r="M41" s="409"/>
    </row>
    <row r="42" spans="1:13" x14ac:dyDescent="0.2">
      <c r="A42" s="36"/>
      <c r="B42" s="409"/>
      <c r="C42" s="409"/>
      <c r="D42" s="409"/>
      <c r="E42" s="409"/>
      <c r="F42" s="409"/>
      <c r="G42" s="409"/>
      <c r="H42" s="409"/>
      <c r="I42" s="409"/>
      <c r="J42" s="409"/>
      <c r="K42" s="409"/>
      <c r="L42" s="409"/>
      <c r="M42" s="409"/>
    </row>
    <row r="43" spans="1:13" x14ac:dyDescent="0.2">
      <c r="A43" s="36"/>
      <c r="B43" s="409" t="s">
        <v>964</v>
      </c>
      <c r="C43" s="409"/>
      <c r="D43" s="409"/>
      <c r="E43" s="409"/>
      <c r="F43" s="409"/>
      <c r="G43" s="409"/>
      <c r="H43" s="409"/>
      <c r="I43" s="409"/>
      <c r="J43" s="409"/>
      <c r="K43" s="409"/>
      <c r="L43" s="409"/>
      <c r="M43" s="409"/>
    </row>
    <row r="44" spans="1:13" x14ac:dyDescent="0.2">
      <c r="A44" s="36"/>
      <c r="B44" s="418" t="s">
        <v>965</v>
      </c>
      <c r="C44" s="418" t="s">
        <v>966</v>
      </c>
      <c r="D44" s="418" t="s">
        <v>967</v>
      </c>
      <c r="E44" s="418" t="s">
        <v>968</v>
      </c>
      <c r="F44" s="421" t="s">
        <v>969</v>
      </c>
      <c r="G44" s="409"/>
      <c r="H44" s="409"/>
      <c r="I44" s="409"/>
      <c r="J44" s="409"/>
      <c r="K44" s="409"/>
      <c r="L44" s="409"/>
    </row>
    <row r="45" spans="1:13" x14ac:dyDescent="0.2">
      <c r="A45" s="36"/>
      <c r="B45" s="422">
        <v>300000000000</v>
      </c>
      <c r="C45" s="422">
        <v>300000000000</v>
      </c>
      <c r="D45" s="422">
        <v>300000000000</v>
      </c>
      <c r="E45" s="422">
        <v>265300000000</v>
      </c>
      <c r="F45" s="422">
        <v>100000000</v>
      </c>
      <c r="G45" s="409"/>
      <c r="H45" s="409"/>
      <c r="I45" s="409"/>
      <c r="J45" s="409"/>
      <c r="K45" s="409"/>
    </row>
    <row r="46" spans="1:13" x14ac:dyDescent="0.2">
      <c r="A46" s="36"/>
      <c r="C46" s="409"/>
      <c r="D46" s="409"/>
      <c r="E46" s="409"/>
      <c r="F46" s="409"/>
      <c r="G46" s="409"/>
      <c r="H46" s="409"/>
      <c r="I46" s="409"/>
      <c r="J46" s="409"/>
      <c r="K46" s="409"/>
      <c r="L46" s="409"/>
      <c r="M46" s="409"/>
    </row>
    <row r="47" spans="1:13" x14ac:dyDescent="0.2">
      <c r="A47" s="36"/>
      <c r="B47" s="409" t="s">
        <v>970</v>
      </c>
      <c r="C47" s="409"/>
      <c r="D47" s="409"/>
      <c r="E47" s="409"/>
      <c r="F47" s="409"/>
      <c r="G47" s="409"/>
      <c r="H47" s="409"/>
      <c r="I47" s="409"/>
      <c r="J47" s="409"/>
      <c r="K47" s="409"/>
      <c r="L47" s="409"/>
      <c r="M47" s="409"/>
    </row>
    <row r="48" spans="1:13" x14ac:dyDescent="0.2">
      <c r="A48" s="36"/>
      <c r="B48" s="421" t="s">
        <v>890</v>
      </c>
      <c r="C48" s="418" t="s">
        <v>971</v>
      </c>
      <c r="D48" s="418" t="s">
        <v>328</v>
      </c>
      <c r="E48" s="418" t="s">
        <v>972</v>
      </c>
      <c r="F48" s="418" t="s">
        <v>973</v>
      </c>
      <c r="G48" s="418" t="s">
        <v>714</v>
      </c>
      <c r="H48" s="423" t="s">
        <v>974</v>
      </c>
      <c r="I48" s="424"/>
      <c r="J48" s="409"/>
      <c r="K48" s="409"/>
      <c r="L48" s="409"/>
      <c r="M48" s="409"/>
    </row>
    <row r="49" spans="1:13" x14ac:dyDescent="0.2">
      <c r="A49" s="36"/>
      <c r="B49" s="425">
        <v>1</v>
      </c>
      <c r="C49" s="425" t="s">
        <v>981</v>
      </c>
      <c r="D49" s="425">
        <v>2000</v>
      </c>
      <c r="E49" s="425" t="s">
        <v>982</v>
      </c>
      <c r="F49" s="425">
        <v>10000</v>
      </c>
      <c r="G49" s="426">
        <v>200000000000</v>
      </c>
      <c r="H49" s="472">
        <v>0.75390000000000001</v>
      </c>
      <c r="I49" s="473"/>
      <c r="J49" s="409"/>
      <c r="K49" s="409"/>
      <c r="L49" s="409"/>
      <c r="M49" s="409"/>
    </row>
    <row r="50" spans="1:13" x14ac:dyDescent="0.2">
      <c r="A50" s="36"/>
      <c r="B50" s="425">
        <v>1</v>
      </c>
      <c r="C50" s="425" t="s">
        <v>981</v>
      </c>
      <c r="D50" s="425">
        <v>17</v>
      </c>
      <c r="E50" s="425" t="s">
        <v>1001</v>
      </c>
      <c r="F50" s="425">
        <v>17</v>
      </c>
      <c r="G50" s="426">
        <v>1700000000</v>
      </c>
      <c r="H50" s="472">
        <v>6.4000000000000003E-3</v>
      </c>
      <c r="I50" s="473"/>
      <c r="J50" s="409"/>
      <c r="K50" s="409"/>
      <c r="L50" s="409"/>
      <c r="M50" s="409"/>
    </row>
    <row r="51" spans="1:13" x14ac:dyDescent="0.2">
      <c r="A51" s="36"/>
      <c r="D51" s="409"/>
      <c r="E51" s="409"/>
      <c r="F51" s="409"/>
      <c r="G51" s="409"/>
      <c r="H51" s="409"/>
      <c r="I51" s="409"/>
      <c r="J51" s="409"/>
      <c r="K51" s="409"/>
      <c r="L51" s="409"/>
      <c r="M51" s="409"/>
    </row>
    <row r="52" spans="1:13" x14ac:dyDescent="0.2">
      <c r="A52" s="36"/>
      <c r="D52" s="409"/>
      <c r="E52" s="409"/>
      <c r="F52" s="409"/>
      <c r="G52" s="409"/>
      <c r="H52" s="409"/>
      <c r="I52" s="409"/>
      <c r="J52" s="409"/>
      <c r="K52" s="409"/>
      <c r="L52" s="409"/>
      <c r="M52" s="409"/>
    </row>
    <row r="53" spans="1:13" x14ac:dyDescent="0.2">
      <c r="A53" s="36"/>
      <c r="D53" s="409"/>
      <c r="E53" s="409"/>
      <c r="F53" s="409"/>
      <c r="G53" s="409"/>
      <c r="H53" s="409"/>
      <c r="I53" s="409"/>
      <c r="J53" s="409"/>
      <c r="K53" s="409"/>
      <c r="L53" s="409"/>
      <c r="M53" s="409"/>
    </row>
    <row r="54" spans="1:13" x14ac:dyDescent="0.2">
      <c r="A54" s="36"/>
      <c r="D54" s="409"/>
      <c r="E54" s="409"/>
      <c r="F54" s="409"/>
      <c r="G54" s="409"/>
      <c r="H54" s="409"/>
      <c r="I54" s="409"/>
      <c r="J54" s="409"/>
      <c r="K54" s="409"/>
      <c r="L54" s="409"/>
      <c r="M54" s="409"/>
    </row>
    <row r="55" spans="1:13" x14ac:dyDescent="0.2">
      <c r="A55" s="36"/>
      <c r="B55" s="409"/>
      <c r="C55" s="409"/>
      <c r="D55" s="409"/>
      <c r="E55" s="409"/>
      <c r="F55" s="409"/>
      <c r="G55" s="409"/>
      <c r="H55" s="409"/>
      <c r="I55" s="409"/>
      <c r="J55" s="409"/>
      <c r="K55" s="409"/>
      <c r="L55" s="409"/>
      <c r="M55" s="409"/>
    </row>
    <row r="56" spans="1:13" x14ac:dyDescent="0.2">
      <c r="B56" s="421" t="s">
        <v>975</v>
      </c>
      <c r="C56" s="419"/>
    </row>
    <row r="57" spans="1:13" x14ac:dyDescent="0.2">
      <c r="B57" s="421" t="s">
        <v>976</v>
      </c>
      <c r="C57" s="455" t="s">
        <v>979</v>
      </c>
    </row>
    <row r="58" spans="1:13" s="36" customFormat="1" x14ac:dyDescent="0.2">
      <c r="A58" s="21"/>
      <c r="B58" s="421" t="s">
        <v>977</v>
      </c>
      <c r="C58" s="455" t="s">
        <v>980</v>
      </c>
      <c r="E58" s="21"/>
      <c r="F58" s="21"/>
      <c r="G58" s="21"/>
      <c r="H58" s="21"/>
      <c r="I58" s="21"/>
      <c r="J58" s="21"/>
      <c r="K58" s="21"/>
      <c r="L58" s="21"/>
      <c r="M58" s="21"/>
    </row>
    <row r="59" spans="1:13" s="36" customFormat="1" x14ac:dyDescent="0.2">
      <c r="A59" s="21"/>
      <c r="B59" s="409" t="s">
        <v>978</v>
      </c>
      <c r="C59" s="409"/>
      <c r="E59" s="21"/>
      <c r="F59" s="21"/>
      <c r="G59" s="21"/>
      <c r="H59" s="21"/>
      <c r="I59" s="21"/>
      <c r="J59" s="21"/>
      <c r="K59" s="21"/>
      <c r="L59" s="21"/>
      <c r="M59" s="21"/>
    </row>
  </sheetData>
  <mergeCells count="2">
    <mergeCell ref="H49:I49"/>
    <mergeCell ref="H50:I50"/>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J81"/>
  <sheetViews>
    <sheetView showGridLines="0" topLeftCell="A35" zoomScaleNormal="100" workbookViewId="0">
      <selection activeCell="J57" sqref="J57"/>
    </sheetView>
  </sheetViews>
  <sheetFormatPr baseColWidth="10" defaultColWidth="11.42578125" defaultRowHeight="12.75" x14ac:dyDescent="0.2"/>
  <cols>
    <col min="1" max="1" width="2.140625" style="21" customWidth="1"/>
    <col min="2" max="2" width="2" style="21" customWidth="1"/>
    <col min="3" max="3" width="2.28515625" style="21" customWidth="1"/>
    <col min="4" max="4" width="51.85546875" style="21" customWidth="1"/>
    <col min="5" max="5" width="10.28515625" style="10" customWidth="1"/>
    <col min="6" max="7" width="21.7109375" style="151" bestFit="1" customWidth="1"/>
    <col min="8" max="8" width="11.42578125" style="21"/>
    <col min="9" max="9" width="12" style="21" bestFit="1" customWidth="1"/>
    <col min="10" max="10" width="13.7109375" style="21" bestFit="1" customWidth="1"/>
    <col min="11" max="16384" width="11.42578125" style="21"/>
  </cols>
  <sheetData>
    <row r="1" spans="1:7" x14ac:dyDescent="0.2">
      <c r="D1" s="21" t="str">
        <f>Indice!C1</f>
        <v>GRUPO VAZQUEZ S.A.E.</v>
      </c>
      <c r="E1" s="154" t="s">
        <v>263</v>
      </c>
    </row>
    <row r="3" spans="1:7" x14ac:dyDescent="0.2">
      <c r="F3" s="362"/>
    </row>
    <row r="7" spans="1:7" x14ac:dyDescent="0.2">
      <c r="A7" s="476" t="s">
        <v>196</v>
      </c>
      <c r="B7" s="476"/>
      <c r="C7" s="476"/>
      <c r="D7" s="476"/>
      <c r="E7" s="476"/>
      <c r="F7" s="476"/>
      <c r="G7" s="476"/>
    </row>
    <row r="8" spans="1:7" ht="15" customHeight="1" x14ac:dyDescent="0.2">
      <c r="A8" s="476" t="s">
        <v>1038</v>
      </c>
      <c r="B8" s="476"/>
      <c r="C8" s="476"/>
      <c r="D8" s="476"/>
      <c r="E8" s="476"/>
      <c r="F8" s="476"/>
      <c r="G8" s="476"/>
    </row>
    <row r="9" spans="1:7" x14ac:dyDescent="0.2">
      <c r="A9" s="477" t="s">
        <v>183</v>
      </c>
      <c r="B9" s="477"/>
      <c r="C9" s="477"/>
      <c r="D9" s="477"/>
      <c r="E9" s="477"/>
      <c r="F9" s="477"/>
      <c r="G9" s="477"/>
    </row>
    <row r="11" spans="1:7" x14ac:dyDescent="0.2">
      <c r="B11" s="152"/>
      <c r="C11" s="152"/>
      <c r="D11" s="152"/>
      <c r="E11" s="155" t="s">
        <v>143</v>
      </c>
      <c r="F11" s="334" t="s">
        <v>1040</v>
      </c>
      <c r="G11" s="334" t="s">
        <v>1029</v>
      </c>
    </row>
    <row r="12" spans="1:7" x14ac:dyDescent="0.2">
      <c r="B12" s="481" t="s">
        <v>144</v>
      </c>
      <c r="C12" s="481"/>
      <c r="D12" s="481"/>
      <c r="E12" s="21"/>
    </row>
    <row r="13" spans="1:7" x14ac:dyDescent="0.2">
      <c r="B13" s="19" t="s">
        <v>145</v>
      </c>
      <c r="E13" s="149"/>
      <c r="F13" s="27"/>
      <c r="G13" s="27"/>
    </row>
    <row r="14" spans="1:7" x14ac:dyDescent="0.2">
      <c r="C14" s="475" t="s">
        <v>146</v>
      </c>
      <c r="D14" s="475"/>
      <c r="E14" s="156">
        <v>3</v>
      </c>
      <c r="F14" s="27">
        <f>'Nota 3'!C17</f>
        <v>4838791.2589999996</v>
      </c>
      <c r="G14" s="27">
        <f>'Nota 3'!D17</f>
        <v>4258775.6909999996</v>
      </c>
    </row>
    <row r="15" spans="1:7" x14ac:dyDescent="0.2">
      <c r="C15" s="475" t="s">
        <v>88</v>
      </c>
      <c r="D15" s="475"/>
      <c r="E15" s="156">
        <v>4</v>
      </c>
      <c r="F15" s="27">
        <f>+'Nota 4'!B16</f>
        <v>22603680.961999997</v>
      </c>
      <c r="G15" s="27">
        <f>+'Nota 4'!C16</f>
        <v>21507559.748999998</v>
      </c>
    </row>
    <row r="16" spans="1:7" x14ac:dyDescent="0.2">
      <c r="C16" s="475" t="s">
        <v>1026</v>
      </c>
      <c r="D16" s="475"/>
      <c r="E16" s="446">
        <v>8</v>
      </c>
      <c r="F16" s="27">
        <f>+'Nota 8 '!B9</f>
        <v>54706000</v>
      </c>
      <c r="G16" s="27">
        <f>+'Nota 8 '!C9</f>
        <v>54305000</v>
      </c>
    </row>
    <row r="17" spans="1:7" x14ac:dyDescent="0.2">
      <c r="C17" s="475" t="s">
        <v>147</v>
      </c>
      <c r="D17" s="475"/>
      <c r="E17" s="156">
        <v>5</v>
      </c>
      <c r="F17" s="27">
        <f>'Nota 5'!C13</f>
        <v>3598812.2649999997</v>
      </c>
      <c r="G17" s="27">
        <f>'Nota 5'!D13</f>
        <v>430882.79499999998</v>
      </c>
    </row>
    <row r="18" spans="1:7" x14ac:dyDescent="0.2">
      <c r="A18" s="26"/>
      <c r="C18" s="475" t="s">
        <v>35</v>
      </c>
      <c r="D18" s="475"/>
      <c r="E18" s="156">
        <v>6</v>
      </c>
      <c r="F18" s="27">
        <f>+'Nota 6'!B23</f>
        <v>20337611.688000008</v>
      </c>
      <c r="G18" s="27">
        <f>+'Nota 6'!C23</f>
        <v>11104980.51000002</v>
      </c>
    </row>
    <row r="19" spans="1:7" x14ac:dyDescent="0.2">
      <c r="A19" s="26"/>
      <c r="C19" s="21" t="s">
        <v>897</v>
      </c>
      <c r="E19" s="156">
        <v>6</v>
      </c>
      <c r="F19" s="27">
        <f>+'Nota 6'!B36</f>
        <v>3385470.483</v>
      </c>
      <c r="G19" s="27">
        <f>+'Nota 6'!C36</f>
        <v>3364790.946</v>
      </c>
    </row>
    <row r="20" spans="1:7" x14ac:dyDescent="0.2">
      <c r="C20" s="475" t="s">
        <v>148</v>
      </c>
      <c r="D20" s="475"/>
      <c r="E20" s="156">
        <v>7</v>
      </c>
      <c r="F20" s="27">
        <f>+'Nota 7'!B14</f>
        <v>89914678.742999986</v>
      </c>
      <c r="G20" s="27">
        <f>+'Nota 7'!C14</f>
        <v>87297811.342999995</v>
      </c>
    </row>
    <row r="21" spans="1:7" x14ac:dyDescent="0.2">
      <c r="C21" s="19" t="s">
        <v>202</v>
      </c>
      <c r="E21" s="149"/>
      <c r="F21" s="341">
        <f>SUM(F14:F20)</f>
        <v>199385045.39999998</v>
      </c>
      <c r="G21" s="341">
        <f>SUM(G14:G20)</f>
        <v>182269801.03400001</v>
      </c>
    </row>
    <row r="22" spans="1:7" x14ac:dyDescent="0.2">
      <c r="B22" s="19" t="s">
        <v>149</v>
      </c>
      <c r="E22" s="149"/>
      <c r="F22" s="27"/>
      <c r="G22" s="27"/>
    </row>
    <row r="23" spans="1:7" x14ac:dyDescent="0.2">
      <c r="C23" s="475" t="s">
        <v>1035</v>
      </c>
      <c r="D23" s="475"/>
      <c r="E23" s="156">
        <v>6</v>
      </c>
      <c r="F23" s="27">
        <f>'Nota 6'!F13</f>
        <v>3535347.7910000002</v>
      </c>
      <c r="G23" s="236">
        <f>'Nota 6'!G14</f>
        <v>3643111.588</v>
      </c>
    </row>
    <row r="24" spans="1:7" hidden="1" x14ac:dyDescent="0.2">
      <c r="C24" s="21" t="s">
        <v>147</v>
      </c>
      <c r="E24" s="156">
        <v>5</v>
      </c>
      <c r="F24" s="27">
        <f>'Nota 5'!C21</f>
        <v>0</v>
      </c>
      <c r="G24" s="236">
        <f>'Nota 5'!D21</f>
        <v>0</v>
      </c>
    </row>
    <row r="25" spans="1:7" x14ac:dyDescent="0.2">
      <c r="C25" s="475" t="s">
        <v>1025</v>
      </c>
      <c r="D25" s="475"/>
      <c r="E25" s="156">
        <v>8</v>
      </c>
      <c r="F25" s="27">
        <f>+'Nota 8 '!B10</f>
        <v>2253989783.0409307</v>
      </c>
      <c r="G25" s="27">
        <f>+'Nota 8 '!C10</f>
        <v>847625549.91700006</v>
      </c>
    </row>
    <row r="26" spans="1:7" x14ac:dyDescent="0.2">
      <c r="C26" s="475" t="s">
        <v>757</v>
      </c>
      <c r="D26" s="475"/>
      <c r="E26" s="156">
        <v>8</v>
      </c>
      <c r="F26" s="27">
        <f>+'Nota 8 '!C53</f>
        <v>1444633.6160000002</v>
      </c>
      <c r="G26" s="27">
        <f>+'Nota 8 '!D53</f>
        <v>1415240.6359999999</v>
      </c>
    </row>
    <row r="27" spans="1:7" x14ac:dyDescent="0.2">
      <c r="C27" s="475" t="s">
        <v>286</v>
      </c>
      <c r="D27" s="475"/>
      <c r="E27" s="156">
        <v>9</v>
      </c>
      <c r="F27" s="27">
        <f>+'Nota 9'!M16</f>
        <v>10695193.138</v>
      </c>
      <c r="G27" s="27">
        <f>+'Nota 9'!N16</f>
        <v>8515965.375</v>
      </c>
    </row>
    <row r="28" spans="1:7" x14ac:dyDescent="0.2">
      <c r="C28" s="475" t="s">
        <v>758</v>
      </c>
      <c r="D28" s="475"/>
      <c r="E28" s="156">
        <v>10</v>
      </c>
      <c r="F28" s="27">
        <f>+'Nota 10'!B13</f>
        <v>142578320.94100001</v>
      </c>
      <c r="G28" s="27">
        <f>+'Nota 10'!C13</f>
        <v>142486180.47600001</v>
      </c>
    </row>
    <row r="29" spans="1:7" x14ac:dyDescent="0.2">
      <c r="C29" s="475" t="s">
        <v>96</v>
      </c>
      <c r="D29" s="475"/>
      <c r="E29" s="156">
        <v>11</v>
      </c>
      <c r="F29" s="27">
        <f>+'Nota 11'!B14</f>
        <v>8279330.8400000008</v>
      </c>
      <c r="G29" s="27">
        <f>+'Nota 11'!C14</f>
        <v>8715085.0940000005</v>
      </c>
    </row>
    <row r="30" spans="1:7" hidden="1" x14ac:dyDescent="0.2">
      <c r="C30" s="475" t="s">
        <v>99</v>
      </c>
      <c r="D30" s="475"/>
      <c r="E30" s="156">
        <v>12</v>
      </c>
      <c r="F30" s="27">
        <f>'Nota 12'!B12</f>
        <v>0</v>
      </c>
      <c r="G30" s="27">
        <f>'Nota 12'!C12</f>
        <v>0</v>
      </c>
    </row>
    <row r="31" spans="1:7" x14ac:dyDescent="0.2">
      <c r="C31" s="479" t="s">
        <v>210</v>
      </c>
      <c r="D31" s="479"/>
      <c r="E31" s="149"/>
      <c r="F31" s="341">
        <f>SUM(F23:F30)</f>
        <v>2420522609.366931</v>
      </c>
      <c r="G31" s="341">
        <f>SUM(G23:G30)</f>
        <v>1012401133.0860001</v>
      </c>
    </row>
    <row r="32" spans="1:7" x14ac:dyDescent="0.2">
      <c r="B32" s="474" t="s">
        <v>163</v>
      </c>
      <c r="C32" s="474"/>
      <c r="D32" s="474"/>
      <c r="E32" s="125"/>
      <c r="F32" s="237">
        <f>+F21+F31</f>
        <v>2619907654.7669311</v>
      </c>
      <c r="G32" s="237">
        <f>+G21+G31</f>
        <v>1194670934.1200001</v>
      </c>
    </row>
    <row r="33" spans="2:10" x14ac:dyDescent="0.2">
      <c r="E33" s="21"/>
      <c r="F33" s="27"/>
      <c r="G33" s="27"/>
    </row>
    <row r="34" spans="2:10" x14ac:dyDescent="0.2">
      <c r="B34" s="474" t="s">
        <v>164</v>
      </c>
      <c r="C34" s="474"/>
      <c r="D34" s="474"/>
      <c r="E34" s="125"/>
      <c r="F34" s="237"/>
      <c r="G34" s="237"/>
    </row>
    <row r="35" spans="2:10" x14ac:dyDescent="0.2">
      <c r="B35" s="19" t="s">
        <v>165</v>
      </c>
      <c r="E35" s="238">
        <v>-1</v>
      </c>
      <c r="F35" s="238"/>
      <c r="G35" s="27"/>
    </row>
    <row r="36" spans="2:10" x14ac:dyDescent="0.2">
      <c r="C36" s="475" t="s">
        <v>89</v>
      </c>
      <c r="D36" s="475"/>
      <c r="E36" s="156">
        <v>13</v>
      </c>
      <c r="F36" s="27">
        <f>'Nota 13'!D13</f>
        <v>10352613.172999999</v>
      </c>
      <c r="G36" s="27">
        <f>'Nota 13'!E13</f>
        <v>6631327.1150000002</v>
      </c>
    </row>
    <row r="37" spans="2:10" x14ac:dyDescent="0.2">
      <c r="C37" s="480" t="s">
        <v>987</v>
      </c>
      <c r="D37" s="480"/>
      <c r="E37" s="156">
        <v>14</v>
      </c>
      <c r="F37" s="27">
        <f>'Nota 14'!E24</f>
        <v>37249231.387000002</v>
      </c>
      <c r="G37" s="27">
        <f>'Nota 14'!K24</f>
        <v>51468515.316999994</v>
      </c>
    </row>
    <row r="38" spans="2:10" x14ac:dyDescent="0.2">
      <c r="C38" s="475" t="s">
        <v>101</v>
      </c>
      <c r="D38" s="475"/>
      <c r="E38" s="156">
        <v>15</v>
      </c>
      <c r="F38" s="27">
        <f>'Nota 15'!B12</f>
        <v>5842504.5771055995</v>
      </c>
      <c r="G38" s="27">
        <f>'Nota 15'!C12</f>
        <v>3038703.3137990003</v>
      </c>
    </row>
    <row r="39" spans="2:10" x14ac:dyDescent="0.2">
      <c r="C39" s="475" t="s">
        <v>59</v>
      </c>
      <c r="D39" s="475"/>
      <c r="E39" s="156">
        <v>16</v>
      </c>
      <c r="F39" s="27">
        <f>'Nota 16'!B11</f>
        <v>597680.76599999995</v>
      </c>
      <c r="G39" s="27">
        <f>'Nota 16'!C11</f>
        <v>40225.398999999998</v>
      </c>
    </row>
    <row r="40" spans="2:10" x14ac:dyDescent="0.2">
      <c r="C40" s="475" t="s">
        <v>60</v>
      </c>
      <c r="D40" s="475"/>
      <c r="E40" s="156">
        <v>17</v>
      </c>
      <c r="F40" s="27">
        <f>'Nota 17'!B11</f>
        <v>465733.505</v>
      </c>
      <c r="G40" s="27">
        <f>'Nota 17'!C11</f>
        <v>708514.46100000001</v>
      </c>
    </row>
    <row r="41" spans="2:10" hidden="1" x14ac:dyDescent="0.2">
      <c r="C41" s="475" t="s">
        <v>61</v>
      </c>
      <c r="D41" s="475"/>
      <c r="E41" s="156">
        <v>18</v>
      </c>
      <c r="F41" s="27">
        <f>'Nota 18'!B10</f>
        <v>0</v>
      </c>
      <c r="G41" s="27">
        <f>'Nota 18'!C10</f>
        <v>0</v>
      </c>
    </row>
    <row r="42" spans="2:10" x14ac:dyDescent="0.2">
      <c r="C42" s="475" t="s">
        <v>167</v>
      </c>
      <c r="D42" s="475"/>
      <c r="E42" s="156">
        <v>19</v>
      </c>
      <c r="F42" s="27">
        <f>'Nota 19'!B13</f>
        <v>41410861.253999993</v>
      </c>
      <c r="G42" s="27">
        <f>'Nota 19'!C13</f>
        <v>71373975.615999997</v>
      </c>
    </row>
    <row r="43" spans="2:10" ht="13.7" customHeight="1" x14ac:dyDescent="0.2">
      <c r="C43" s="19" t="s">
        <v>166</v>
      </c>
      <c r="E43" s="149"/>
      <c r="F43" s="341">
        <f>SUM(F36:F42)</f>
        <v>95918624.66210559</v>
      </c>
      <c r="G43" s="341">
        <f>+G36+G37+G38+G39+G40+G41+G42</f>
        <v>133261261.22179899</v>
      </c>
      <c r="J43" s="151"/>
    </row>
    <row r="44" spans="2:10" x14ac:dyDescent="0.2">
      <c r="B44" s="19" t="s">
        <v>168</v>
      </c>
      <c r="E44" s="149"/>
      <c r="F44" s="27"/>
      <c r="G44" s="27"/>
      <c r="J44" s="136"/>
    </row>
    <row r="45" spans="2:10" x14ac:dyDescent="0.2">
      <c r="B45" s="19"/>
      <c r="C45" s="475" t="s">
        <v>762</v>
      </c>
      <c r="D45" s="475"/>
      <c r="E45" s="156">
        <v>13</v>
      </c>
      <c r="F45" s="27">
        <f>+'Nota 13'!D20</f>
        <v>61699120.137999997</v>
      </c>
      <c r="G45" s="27">
        <f>+'Nota 13'!E20</f>
        <v>63407418.671999991</v>
      </c>
    </row>
    <row r="46" spans="2:10" x14ac:dyDescent="0.2">
      <c r="C46" s="475" t="s">
        <v>988</v>
      </c>
      <c r="D46" s="475"/>
      <c r="E46" s="156">
        <v>14</v>
      </c>
      <c r="F46" s="27">
        <f>'Nota 14'!E39</f>
        <v>154396556.7898944</v>
      </c>
      <c r="G46" s="27">
        <f>'Nota 14'!K39</f>
        <v>151431662.74320102</v>
      </c>
    </row>
    <row r="47" spans="2:10" x14ac:dyDescent="0.2">
      <c r="C47" s="475" t="s">
        <v>919</v>
      </c>
      <c r="D47" s="475"/>
      <c r="E47" s="156">
        <v>14</v>
      </c>
      <c r="F47" s="27">
        <f>+'Nota 14'!E51</f>
        <v>407106737.43800002</v>
      </c>
      <c r="G47" s="27">
        <f>+'Nota 14'!K51</f>
        <v>297524725.67200005</v>
      </c>
    </row>
    <row r="48" spans="2:10" x14ac:dyDescent="0.2">
      <c r="C48" s="475" t="s">
        <v>240</v>
      </c>
      <c r="D48" s="475"/>
      <c r="E48" s="156">
        <v>19</v>
      </c>
      <c r="F48" s="27">
        <f>'Nota 19'!F11</f>
        <v>226914298.83200002</v>
      </c>
      <c r="G48" s="27">
        <f>'Nota 19'!G11</f>
        <v>59066375.740999997</v>
      </c>
    </row>
    <row r="49" spans="1:7" x14ac:dyDescent="0.2">
      <c r="C49" s="19" t="s">
        <v>218</v>
      </c>
      <c r="E49" s="149"/>
      <c r="F49" s="341">
        <f>SUM(F45:F48)</f>
        <v>850116713.19789445</v>
      </c>
      <c r="G49" s="341">
        <f>SUM(G45:G48)</f>
        <v>571430182.82820106</v>
      </c>
    </row>
    <row r="50" spans="1:7" ht="6" customHeight="1" x14ac:dyDescent="0.2">
      <c r="D50" s="26"/>
      <c r="E50" s="72"/>
      <c r="F50" s="27"/>
      <c r="G50" s="27"/>
    </row>
    <row r="51" spans="1:7" x14ac:dyDescent="0.2">
      <c r="B51" s="474" t="s">
        <v>287</v>
      </c>
      <c r="C51" s="474"/>
      <c r="D51" s="474"/>
      <c r="E51" s="125"/>
      <c r="F51" s="237">
        <f>+F43+F49</f>
        <v>946035337.86000001</v>
      </c>
      <c r="G51" s="237">
        <f>+G43+G49</f>
        <v>704691444.05000007</v>
      </c>
    </row>
    <row r="52" spans="1:7" x14ac:dyDescent="0.2">
      <c r="E52" s="21"/>
      <c r="F52" s="27"/>
      <c r="G52" s="27"/>
    </row>
    <row r="53" spans="1:7" x14ac:dyDescent="0.2">
      <c r="B53" s="474" t="s">
        <v>36</v>
      </c>
      <c r="C53" s="474"/>
      <c r="D53" s="474"/>
      <c r="E53" s="125"/>
      <c r="F53" s="237"/>
      <c r="G53" s="237"/>
    </row>
    <row r="54" spans="1:7" x14ac:dyDescent="0.2">
      <c r="C54" s="475" t="s">
        <v>169</v>
      </c>
      <c r="D54" s="475"/>
      <c r="E54" s="156">
        <v>20</v>
      </c>
      <c r="F54" s="27">
        <f>'Nota 20'!C14</f>
        <v>265300000</v>
      </c>
      <c r="G54" s="27">
        <f>'Nota 20'!B14</f>
        <v>265300000</v>
      </c>
    </row>
    <row r="55" spans="1:7" x14ac:dyDescent="0.2">
      <c r="C55" s="475" t="s">
        <v>853</v>
      </c>
      <c r="D55" s="475"/>
      <c r="E55" s="156">
        <v>20</v>
      </c>
      <c r="F55" s="27">
        <f>'Nota 20'!C15</f>
        <v>374448.33899999998</v>
      </c>
      <c r="G55" s="27">
        <f>'Nota 20'!B15</f>
        <v>374448.33899999998</v>
      </c>
    </row>
    <row r="56" spans="1:7" hidden="1" x14ac:dyDescent="0.2">
      <c r="C56" s="475" t="s">
        <v>38</v>
      </c>
      <c r="D56" s="475"/>
      <c r="E56" s="154">
        <v>21</v>
      </c>
      <c r="F56" s="27">
        <f>' Nota 21'!B8</f>
        <v>0</v>
      </c>
      <c r="G56" s="27">
        <f>' Nota 21'!C8</f>
        <v>0</v>
      </c>
    </row>
    <row r="57" spans="1:7" x14ac:dyDescent="0.2">
      <c r="A57" s="26"/>
      <c r="C57" s="475" t="s">
        <v>73</v>
      </c>
      <c r="D57" s="475"/>
      <c r="E57" s="154">
        <v>21</v>
      </c>
      <c r="F57" s="27">
        <f>' Nota 21'!B12</f>
        <v>3153104.3679999998</v>
      </c>
      <c r="G57" s="27">
        <f>' Nota 21'!C12</f>
        <v>3153104.3679999998</v>
      </c>
    </row>
    <row r="58" spans="1:7" hidden="1" x14ac:dyDescent="0.2">
      <c r="C58" s="475" t="s">
        <v>170</v>
      </c>
      <c r="D58" s="475"/>
      <c r="E58" s="154">
        <v>21</v>
      </c>
      <c r="F58" s="27">
        <f>' Nota 21'!B17</f>
        <v>0</v>
      </c>
      <c r="G58" s="27">
        <f>' Nota 21'!C17</f>
        <v>0</v>
      </c>
    </row>
    <row r="59" spans="1:7" x14ac:dyDescent="0.2">
      <c r="C59" s="475" t="s">
        <v>171</v>
      </c>
      <c r="D59" s="475"/>
      <c r="E59" s="154">
        <v>21</v>
      </c>
      <c r="F59" s="27">
        <f>' Nota 21'!B21</f>
        <v>27138726.539999999</v>
      </c>
      <c r="G59" s="27">
        <f>' Nota 21'!C21</f>
        <v>27138726.539999999</v>
      </c>
    </row>
    <row r="60" spans="1:7" hidden="1" x14ac:dyDescent="0.2">
      <c r="C60" s="475" t="s">
        <v>62</v>
      </c>
      <c r="D60" s="475"/>
      <c r="E60" s="156">
        <v>22</v>
      </c>
      <c r="F60" s="27">
        <f>'Nota 22'!B9</f>
        <v>0</v>
      </c>
      <c r="G60" s="27">
        <f>'Nota 22'!C9</f>
        <v>0</v>
      </c>
    </row>
    <row r="61" spans="1:7" x14ac:dyDescent="0.2">
      <c r="C61" s="475" t="s">
        <v>39</v>
      </c>
      <c r="D61" s="475"/>
      <c r="E61" s="156">
        <v>23</v>
      </c>
      <c r="F61" s="27">
        <f>'Nota 23'!B8</f>
        <v>194013211.55599999</v>
      </c>
      <c r="G61" s="27">
        <f>'Nota 23'!C8</f>
        <v>0</v>
      </c>
    </row>
    <row r="62" spans="1:7" x14ac:dyDescent="0.2">
      <c r="C62" s="475" t="s">
        <v>840</v>
      </c>
      <c r="D62" s="475"/>
      <c r="E62" s="156">
        <v>23</v>
      </c>
      <c r="F62" s="27">
        <f>'Nota 23'!B9</f>
        <v>1183892826.201</v>
      </c>
      <c r="G62" s="27">
        <f>'Nota 23'!C9</f>
        <v>194013211.55599999</v>
      </c>
    </row>
    <row r="63" spans="1:7" x14ac:dyDescent="0.2">
      <c r="C63" s="478" t="s">
        <v>55</v>
      </c>
      <c r="D63" s="478"/>
      <c r="E63" s="318"/>
      <c r="F63" s="341">
        <f>SUM(F54:F62)</f>
        <v>1673872317.0039999</v>
      </c>
      <c r="G63" s="341">
        <f>SUM(G54:G62)</f>
        <v>489979490.80299997</v>
      </c>
    </row>
    <row r="64" spans="1:7" x14ac:dyDescent="0.2">
      <c r="C64" s="475" t="s">
        <v>63</v>
      </c>
      <c r="D64" s="475"/>
      <c r="E64" s="156">
        <v>24</v>
      </c>
      <c r="F64" s="27">
        <f>'Nota 24'!B8</f>
        <v>0</v>
      </c>
      <c r="G64" s="27">
        <f>'Nota 24'!C8</f>
        <v>0</v>
      </c>
    </row>
    <row r="65" spans="1:7" x14ac:dyDescent="0.2">
      <c r="B65" s="474" t="s">
        <v>172</v>
      </c>
      <c r="C65" s="474"/>
      <c r="D65" s="474"/>
      <c r="E65" s="125"/>
      <c r="F65" s="237">
        <f>F63</f>
        <v>1673872317.0039999</v>
      </c>
      <c r="G65" s="237">
        <f>G63</f>
        <v>489979490.80299997</v>
      </c>
    </row>
    <row r="66" spans="1:7" x14ac:dyDescent="0.2">
      <c r="A66" s="26"/>
      <c r="B66" s="26"/>
      <c r="C66" s="26"/>
      <c r="D66" s="26"/>
      <c r="E66" s="26"/>
      <c r="F66" s="27"/>
      <c r="G66" s="27"/>
    </row>
    <row r="67" spans="1:7" x14ac:dyDescent="0.2">
      <c r="B67" s="474" t="s">
        <v>173</v>
      </c>
      <c r="C67" s="474"/>
      <c r="D67" s="474"/>
      <c r="E67" s="125"/>
      <c r="F67" s="237">
        <f>+F51+F65</f>
        <v>2619907654.8639998</v>
      </c>
      <c r="G67" s="237">
        <f>+G51+G65</f>
        <v>1194670934.8530002</v>
      </c>
    </row>
    <row r="68" spans="1:7" x14ac:dyDescent="0.2">
      <c r="B68" s="19"/>
      <c r="E68" s="239"/>
      <c r="F68" s="239"/>
      <c r="G68" s="239"/>
    </row>
    <row r="69" spans="1:7" x14ac:dyDescent="0.2">
      <c r="B69" s="21" t="s">
        <v>284</v>
      </c>
      <c r="E69" s="149"/>
      <c r="F69" s="27"/>
      <c r="G69" s="27"/>
    </row>
    <row r="70" spans="1:7" x14ac:dyDescent="0.2">
      <c r="B70" s="19"/>
      <c r="E70" s="149"/>
      <c r="F70" s="27"/>
      <c r="G70" s="27"/>
    </row>
    <row r="71" spans="1:7" x14ac:dyDescent="0.2">
      <c r="B71" s="19"/>
      <c r="E71" s="149"/>
      <c r="F71" s="27"/>
      <c r="G71" s="27"/>
    </row>
    <row r="72" spans="1:7" x14ac:dyDescent="0.2">
      <c r="C72" s="40"/>
      <c r="D72" s="19"/>
      <c r="E72" s="150"/>
      <c r="F72" s="363"/>
    </row>
    <row r="73" spans="1:7" x14ac:dyDescent="0.2">
      <c r="D73" s="19"/>
      <c r="E73" s="153"/>
      <c r="F73" s="363"/>
    </row>
    <row r="78" spans="1:7" x14ac:dyDescent="0.2">
      <c r="F78" s="27"/>
    </row>
    <row r="80" spans="1:7" x14ac:dyDescent="0.2">
      <c r="F80" s="456"/>
      <c r="G80" s="456"/>
    </row>
    <row r="81" spans="6:7" x14ac:dyDescent="0.2">
      <c r="F81" s="456"/>
      <c r="G81" s="456"/>
    </row>
  </sheetData>
  <mergeCells count="46">
    <mergeCell ref="C41:D41"/>
    <mergeCell ref="C64:D64"/>
    <mergeCell ref="C58:D58"/>
    <mergeCell ref="C20:D20"/>
    <mergeCell ref="C30:D30"/>
    <mergeCell ref="C36:D36"/>
    <mergeCell ref="C38:D38"/>
    <mergeCell ref="C39:D39"/>
    <mergeCell ref="C57:D57"/>
    <mergeCell ref="C45:D45"/>
    <mergeCell ref="C62:D62"/>
    <mergeCell ref="B34:D34"/>
    <mergeCell ref="B53:D53"/>
    <mergeCell ref="B51:D51"/>
    <mergeCell ref="A7:G7"/>
    <mergeCell ref="A9:G9"/>
    <mergeCell ref="C61:D61"/>
    <mergeCell ref="C63:D63"/>
    <mergeCell ref="C31:D31"/>
    <mergeCell ref="C28:D28"/>
    <mergeCell ref="C29:D29"/>
    <mergeCell ref="C23:D23"/>
    <mergeCell ref="C25:D25"/>
    <mergeCell ref="C27:D27"/>
    <mergeCell ref="C37:D37"/>
    <mergeCell ref="A8:G8"/>
    <mergeCell ref="C26:D26"/>
    <mergeCell ref="C60:D60"/>
    <mergeCell ref="C55:D55"/>
    <mergeCell ref="B12:D12"/>
    <mergeCell ref="B67:D67"/>
    <mergeCell ref="C14:D14"/>
    <mergeCell ref="C15:D15"/>
    <mergeCell ref="C17:D17"/>
    <mergeCell ref="C18:D18"/>
    <mergeCell ref="C47:D47"/>
    <mergeCell ref="B65:D65"/>
    <mergeCell ref="B32:D32"/>
    <mergeCell ref="C42:D42"/>
    <mergeCell ref="C46:D46"/>
    <mergeCell ref="C48:D48"/>
    <mergeCell ref="C54:D54"/>
    <mergeCell ref="C59:D59"/>
    <mergeCell ref="C56:D56"/>
    <mergeCell ref="C16:D16"/>
    <mergeCell ref="C40:D40"/>
  </mergeCells>
  <hyperlinks>
    <hyperlink ref="E14" location="'Nota 3'!A1" display="'Nota 3'!A1" xr:uid="{00000000-0004-0000-0100-000000000000}"/>
    <hyperlink ref="E15"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5" location="'Nota 8'!A1" display="'Nota 8'!A1" xr:uid="{00000000-0004-0000-0100-000006000000}"/>
    <hyperlink ref="E27" location="'Nota 9'!A1" display="'Nota 9'!A1" xr:uid="{00000000-0004-0000-0100-000007000000}"/>
    <hyperlink ref="E28" location="'Nota 10'!A1" display="'Nota 10'!A1" xr:uid="{00000000-0004-0000-0100-000008000000}"/>
    <hyperlink ref="E29"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6"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8" location="'Nota 19'!A1" display="'Nota 19'!A1" xr:uid="{00000000-0004-0000-0100-000013000000}"/>
    <hyperlink ref="E54" location="'Nota 20'!A1" display="'Nota 20'!A1" xr:uid="{00000000-0004-0000-0100-000014000000}"/>
    <hyperlink ref="E60" location="'Nota 22'!A1" display="'Nota 22'!A1" xr:uid="{00000000-0004-0000-0100-000015000000}"/>
    <hyperlink ref="E56" location="' Nota 21'!A1" display="' Nota 21'!A1" xr:uid="{00000000-0004-0000-0100-000016000000}"/>
    <hyperlink ref="E57" location="' Nota 21'!A1" display="' Nota 21'!A1" xr:uid="{00000000-0004-0000-0100-000017000000}"/>
    <hyperlink ref="E58" location="' Nota 21'!A1" display="' Nota 21'!A1" xr:uid="{00000000-0004-0000-0100-000018000000}"/>
    <hyperlink ref="E59" location="' Nota 21'!A1" display="' Nota 21'!A1" xr:uid="{00000000-0004-0000-0100-000019000000}"/>
    <hyperlink ref="E61" location="'Nota 23'!A1" display="'Nota 23'!A1" xr:uid="{00000000-0004-0000-0100-00001A000000}"/>
    <hyperlink ref="E64" location="'Nota 24'!A1" display="'Nota 24'!A1" xr:uid="{00000000-0004-0000-0100-00001B000000}"/>
    <hyperlink ref="E1" location="Indice!A1" display="Indice" xr:uid="{00000000-0004-0000-0100-00001C000000}"/>
    <hyperlink ref="E24" location="'Nota 5'!A1" display="'Nota 5'!A1" xr:uid="{00000000-0004-0000-0100-00001D000000}"/>
    <hyperlink ref="E26" location="'Nota 8'!A1" display="'Nota 8'!A1" xr:uid="{A9CA12DF-5651-4468-B3E9-03800BE16F57}"/>
    <hyperlink ref="E45" location="'Nota 13'!A1" display="'Nota 13'!A1" xr:uid="{25C81847-38F6-43C6-B118-253236E1A927}"/>
    <hyperlink ref="E55" location="'Nota 20'!A1" display="'Nota 20'!A1" xr:uid="{902CA141-D4EE-4F22-9288-B29373ED9EEA}"/>
    <hyperlink ref="E62" location="'Nota 23'!A1" display="'Nota 23'!A1" xr:uid="{33A7F302-0EF5-4A0E-974A-5A663FD57A0A}"/>
    <hyperlink ref="E47" location="'Nota 14'!A1" display="'Nota 14'!A1" xr:uid="{3F3EE557-EB89-4F70-95FC-3A515610A78A}"/>
    <hyperlink ref="E19" location="'Nota 6'!A1" display="'Nota 6'!A1" xr:uid="{36CBFE7C-727B-439C-ABBA-7D993587D9FA}"/>
    <hyperlink ref="E16" location="'Nota 8'!A1" display="'Nota 8'!A1" xr:uid="{34E74E55-982F-499F-9B6E-9DAF0471EA2E}"/>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1"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pageSetUpPr fitToPage="1"/>
  </sheetPr>
  <dimension ref="A1:D49"/>
  <sheetViews>
    <sheetView showGridLines="0" topLeftCell="A13" zoomScaleNormal="100" zoomScaleSheetLayoutView="70" workbookViewId="0">
      <selection activeCell="B36" sqref="B36"/>
    </sheetView>
  </sheetViews>
  <sheetFormatPr baseColWidth="10" defaultColWidth="11.42578125" defaultRowHeight="12.75" x14ac:dyDescent="0.2"/>
  <cols>
    <col min="1" max="1" width="66" style="21" customWidth="1"/>
    <col min="2" max="2" width="12.7109375" style="149" customWidth="1"/>
    <col min="3" max="3" width="16.85546875" style="178" customWidth="1"/>
    <col min="4" max="4" width="17.7109375" style="178" customWidth="1"/>
    <col min="5" max="16384" width="11.42578125" style="21"/>
  </cols>
  <sheetData>
    <row r="1" spans="1:4" x14ac:dyDescent="0.2">
      <c r="A1" s="21" t="str">
        <f>Indice!C1</f>
        <v>GRUPO VAZQUEZ S.A.E.</v>
      </c>
      <c r="B1" s="154" t="s">
        <v>263</v>
      </c>
      <c r="D1" s="178" t="str">
        <f>ER!A4</f>
        <v xml:space="preserve"> </v>
      </c>
    </row>
    <row r="4" spans="1:4" x14ac:dyDescent="0.2">
      <c r="A4" s="21" t="s">
        <v>40</v>
      </c>
    </row>
    <row r="6" spans="1:4" x14ac:dyDescent="0.2">
      <c r="A6" s="19"/>
      <c r="B6" s="150"/>
      <c r="C6" s="107"/>
    </row>
    <row r="7" spans="1:4" x14ac:dyDescent="0.2">
      <c r="A7" s="476" t="s">
        <v>197</v>
      </c>
      <c r="B7" s="476"/>
      <c r="C7" s="476"/>
      <c r="D7" s="476"/>
    </row>
    <row r="8" spans="1:4" x14ac:dyDescent="0.2">
      <c r="A8" s="476" t="str">
        <f>BG!A8</f>
        <v>Al 31 de Marzo 2024</v>
      </c>
      <c r="B8" s="476"/>
      <c r="C8" s="476"/>
      <c r="D8" s="476"/>
    </row>
    <row r="9" spans="1:4" x14ac:dyDescent="0.2">
      <c r="A9" s="483" t="s">
        <v>198</v>
      </c>
      <c r="B9" s="483"/>
      <c r="C9" s="483"/>
      <c r="D9" s="483"/>
    </row>
    <row r="10" spans="1:4" x14ac:dyDescent="0.2">
      <c r="A10" s="483" t="s">
        <v>174</v>
      </c>
      <c r="B10" s="483"/>
      <c r="C10" s="483"/>
      <c r="D10" s="483"/>
    </row>
    <row r="11" spans="1:4" x14ac:dyDescent="0.2">
      <c r="A11" s="39"/>
      <c r="B11" s="73"/>
      <c r="C11" s="106"/>
    </row>
    <row r="12" spans="1:4" x14ac:dyDescent="0.2">
      <c r="A12" s="240"/>
      <c r="B12" s="241" t="s">
        <v>143</v>
      </c>
      <c r="C12" s="385" t="s">
        <v>1040</v>
      </c>
      <c r="D12" s="385" t="s">
        <v>1039</v>
      </c>
    </row>
    <row r="13" spans="1:4" x14ac:dyDescent="0.2">
      <c r="A13" s="21" t="s">
        <v>56</v>
      </c>
      <c r="B13" s="156">
        <v>25</v>
      </c>
      <c r="C13" s="342">
        <f>'Nota 25'!B18</f>
        <v>1457966073.1000001</v>
      </c>
      <c r="D13" s="342">
        <f>'Nota 25'!C18</f>
        <v>41641809.963</v>
      </c>
    </row>
    <row r="14" spans="1:4" x14ac:dyDescent="0.2">
      <c r="A14" s="21" t="s">
        <v>112</v>
      </c>
      <c r="B14" s="156">
        <v>26</v>
      </c>
      <c r="C14" s="342">
        <f>'Nota 26'!B13</f>
        <v>-236516084.93099999</v>
      </c>
      <c r="D14" s="342">
        <f>'Nota 26'!C13</f>
        <v>-23381930.125</v>
      </c>
    </row>
    <row r="15" spans="1:4" x14ac:dyDescent="0.2">
      <c r="A15" s="125" t="s">
        <v>64</v>
      </c>
      <c r="B15" s="125"/>
      <c r="C15" s="343">
        <f>C13+C14</f>
        <v>1221449988.1690001</v>
      </c>
      <c r="D15" s="343">
        <f>D13+D14</f>
        <v>18259879.838</v>
      </c>
    </row>
    <row r="16" spans="1:4" x14ac:dyDescent="0.2">
      <c r="A16" s="21" t="s">
        <v>175</v>
      </c>
      <c r="B16" s="156">
        <v>27</v>
      </c>
      <c r="C16" s="342">
        <f>'Nota 27'!B47</f>
        <v>-91570.353000000003</v>
      </c>
      <c r="D16" s="342">
        <f>'Nota 27'!E47</f>
        <v>-46787.311999999998</v>
      </c>
    </row>
    <row r="17" spans="1:4" x14ac:dyDescent="0.2">
      <c r="A17" s="21" t="s">
        <v>177</v>
      </c>
      <c r="B17" s="156">
        <v>27</v>
      </c>
      <c r="C17" s="342">
        <f>'Nota 27'!C47</f>
        <v>-11735341.282999996</v>
      </c>
      <c r="D17" s="342">
        <f>'Nota 27'!F47</f>
        <v>-3535384.85</v>
      </c>
    </row>
    <row r="18" spans="1:4" x14ac:dyDescent="0.2">
      <c r="A18" s="21" t="s">
        <v>179</v>
      </c>
      <c r="B18" s="156">
        <v>28</v>
      </c>
      <c r="C18" s="342">
        <f>-'Nota 28'!B12-'Nota 28'!F14</f>
        <v>-3383995.8670000001</v>
      </c>
      <c r="D18" s="342">
        <f>+'Nota 28'!C12+'Nota 28'!G14</f>
        <v>-573682.75699999987</v>
      </c>
    </row>
    <row r="19" spans="1:4" x14ac:dyDescent="0.2">
      <c r="A19" s="21" t="s">
        <v>916</v>
      </c>
      <c r="B19" s="156">
        <v>28</v>
      </c>
      <c r="C19" s="342">
        <f>-'Nota 28'!B25</f>
        <v>-594032.09699999995</v>
      </c>
      <c r="D19" s="342">
        <f>'Nota 28'!C25</f>
        <v>-158277.84299999999</v>
      </c>
    </row>
    <row r="20" spans="1:4" x14ac:dyDescent="0.2">
      <c r="A20" s="21" t="s">
        <v>1005</v>
      </c>
      <c r="B20" s="156">
        <v>28</v>
      </c>
      <c r="C20" s="342">
        <f>+'Nota 28'!F20</f>
        <v>0</v>
      </c>
      <c r="D20" s="342">
        <f>+'Nota 28'!G20</f>
        <v>-1500000</v>
      </c>
    </row>
    <row r="21" spans="1:4" x14ac:dyDescent="0.2">
      <c r="A21" s="125" t="s">
        <v>114</v>
      </c>
      <c r="B21" s="125"/>
      <c r="C21" s="343">
        <f>SUM(C15:C20)</f>
        <v>1205645048.5690002</v>
      </c>
      <c r="D21" s="343">
        <f>SUM(D15:D20)</f>
        <v>12445747.076000001</v>
      </c>
    </row>
    <row r="22" spans="1:4" x14ac:dyDescent="0.2">
      <c r="A22" s="21" t="s">
        <v>772</v>
      </c>
      <c r="B22" s="156">
        <v>29</v>
      </c>
      <c r="C22" s="342">
        <f>-'Nota 29'!B12</f>
        <v>-12975137.290000001</v>
      </c>
      <c r="D22" s="342">
        <f>-'Nota 29'!C12</f>
        <v>-7867683.0460000001</v>
      </c>
    </row>
    <row r="23" spans="1:4" x14ac:dyDescent="0.2">
      <c r="A23" s="21" t="s">
        <v>773</v>
      </c>
      <c r="B23" s="156">
        <v>29</v>
      </c>
      <c r="C23" s="342">
        <f>-'Nota 29'!F10</f>
        <v>-8777085.0780000016</v>
      </c>
      <c r="D23" s="342">
        <f>-'Nota 29'!G10</f>
        <v>6916022.2259999998</v>
      </c>
    </row>
    <row r="24" spans="1:4" x14ac:dyDescent="0.2">
      <c r="A24" s="157" t="s">
        <v>55</v>
      </c>
      <c r="B24" s="158"/>
      <c r="C24" s="344">
        <f>SUM(C22:C23)</f>
        <v>-21752222.368000001</v>
      </c>
      <c r="D24" s="344">
        <f>SUM(D22:D23)</f>
        <v>-951660.8200000003</v>
      </c>
    </row>
    <row r="25" spans="1:4" x14ac:dyDescent="0.2">
      <c r="A25" s="21" t="s">
        <v>115</v>
      </c>
      <c r="B25" s="156">
        <v>30</v>
      </c>
      <c r="C25" s="342">
        <f>'Nota 30'!B11</f>
        <v>0</v>
      </c>
      <c r="D25" s="342">
        <f>'Nota 30'!C11</f>
        <v>0</v>
      </c>
    </row>
    <row r="26" spans="1:4" x14ac:dyDescent="0.2">
      <c r="A26" s="125" t="s">
        <v>290</v>
      </c>
      <c r="B26" s="125"/>
      <c r="C26" s="343">
        <f>C24+C25+C21</f>
        <v>1183892826.2010002</v>
      </c>
      <c r="D26" s="343">
        <f>D24+D25+D21</f>
        <v>11494086.256000001</v>
      </c>
    </row>
    <row r="27" spans="1:4" x14ac:dyDescent="0.2">
      <c r="A27" s="21" t="s">
        <v>116</v>
      </c>
      <c r="B27" s="156">
        <v>31</v>
      </c>
      <c r="C27" s="342">
        <f>'Nota 31'!B12</f>
        <v>0</v>
      </c>
      <c r="D27" s="342">
        <f>'Nota 31'!C12</f>
        <v>0</v>
      </c>
    </row>
    <row r="28" spans="1:4" x14ac:dyDescent="0.2">
      <c r="A28" s="125" t="s">
        <v>68</v>
      </c>
      <c r="B28" s="125"/>
      <c r="C28" s="343">
        <f>+C26+C27</f>
        <v>1183892826.2010002</v>
      </c>
      <c r="D28" s="343">
        <f>+D26+D27</f>
        <v>11494086.256000001</v>
      </c>
    </row>
    <row r="29" spans="1:4" x14ac:dyDescent="0.2">
      <c r="A29" s="21" t="s">
        <v>41</v>
      </c>
      <c r="B29" s="154">
        <v>32</v>
      </c>
      <c r="C29" s="342">
        <f>'Nota 32'!B10</f>
        <v>0</v>
      </c>
      <c r="D29" s="342">
        <f>'Nota 32'!C10</f>
        <v>-1262429.9339999999</v>
      </c>
    </row>
    <row r="30" spans="1:4" x14ac:dyDescent="0.2">
      <c r="A30" s="125" t="s">
        <v>291</v>
      </c>
      <c r="B30" s="125"/>
      <c r="C30" s="343">
        <f>C28+C29</f>
        <v>1183892826.2010002</v>
      </c>
      <c r="D30" s="343">
        <f>D28+D29</f>
        <v>10231656.322000001</v>
      </c>
    </row>
    <row r="31" spans="1:4" x14ac:dyDescent="0.2">
      <c r="A31" s="21" t="s">
        <v>65</v>
      </c>
      <c r="B31" s="156">
        <v>33</v>
      </c>
      <c r="C31" s="345">
        <v>0</v>
      </c>
      <c r="D31" s="345">
        <v>0</v>
      </c>
    </row>
    <row r="32" spans="1:4" x14ac:dyDescent="0.2">
      <c r="A32" s="21" t="s">
        <v>66</v>
      </c>
      <c r="B32" s="156">
        <v>34</v>
      </c>
      <c r="C32" s="342">
        <f>'Nota 34'!B12</f>
        <v>0</v>
      </c>
      <c r="D32" s="342">
        <f>'Nota 34'!C12</f>
        <v>0</v>
      </c>
    </row>
    <row r="33" spans="1:4" x14ac:dyDescent="0.2">
      <c r="A33" s="125" t="s">
        <v>182</v>
      </c>
      <c r="B33" s="125"/>
      <c r="C33" s="343">
        <f>C30+C31+C32</f>
        <v>1183892826.2010002</v>
      </c>
      <c r="D33" s="343">
        <f>D30+D31+D32</f>
        <v>10231656.322000001</v>
      </c>
    </row>
    <row r="34" spans="1:4" x14ac:dyDescent="0.2">
      <c r="A34" s="12" t="s">
        <v>67</v>
      </c>
      <c r="B34" s="156">
        <v>35</v>
      </c>
      <c r="C34" s="342">
        <f>+'Nota 35'!B11</f>
        <v>445463.02478364116</v>
      </c>
      <c r="D34" s="342">
        <f>+'Nota 35'!C11</f>
        <v>3856.6363822088206</v>
      </c>
    </row>
    <row r="35" spans="1:4" x14ac:dyDescent="0.2">
      <c r="C35" s="242"/>
      <c r="D35" s="242"/>
    </row>
    <row r="36" spans="1:4" x14ac:dyDescent="0.2">
      <c r="A36" s="19"/>
      <c r="B36" s="150"/>
      <c r="C36" s="108"/>
      <c r="D36" s="108"/>
    </row>
    <row r="37" spans="1:4" x14ac:dyDescent="0.2">
      <c r="A37" s="21" t="s">
        <v>284</v>
      </c>
    </row>
    <row r="41" spans="1:4" x14ac:dyDescent="0.2">
      <c r="C41" s="397"/>
      <c r="D41" s="397"/>
    </row>
    <row r="43" spans="1:4" x14ac:dyDescent="0.2">
      <c r="A43" s="177"/>
      <c r="B43" s="74"/>
      <c r="C43" s="482"/>
      <c r="D43" s="482"/>
    </row>
    <row r="44" spans="1:4" x14ac:dyDescent="0.2">
      <c r="A44" s="40"/>
      <c r="B44" s="75"/>
      <c r="D44" s="109"/>
    </row>
    <row r="49" spans="1:4" x14ac:dyDescent="0.2">
      <c r="A49" s="179"/>
      <c r="C49" s="482"/>
      <c r="D49" s="482"/>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EF502A2E-42A6-4C4F-8614-0CB0495891BD}"/>
    <hyperlink ref="B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AH56"/>
  <sheetViews>
    <sheetView showGridLines="0" topLeftCell="A13" zoomScale="85" zoomScaleNormal="85" workbookViewId="0">
      <pane xSplit="1" topLeftCell="B1" activePane="topRight" state="frozen"/>
      <selection activeCell="Q7" sqref="Q7"/>
      <selection pane="topRight" activeCell="I48" sqref="I48"/>
    </sheetView>
  </sheetViews>
  <sheetFormatPr baseColWidth="10" defaultColWidth="11.42578125" defaultRowHeight="12.75" x14ac:dyDescent="0.2"/>
  <cols>
    <col min="1" max="1" width="42.28515625" style="21" customWidth="1"/>
    <col min="2" max="2" width="0.85546875" style="21" customWidth="1"/>
    <col min="3" max="3" width="19.5703125" style="33" customWidth="1"/>
    <col min="4" max="4" width="1" style="33" customWidth="1"/>
    <col min="5" max="5" width="18.5703125" style="33" customWidth="1"/>
    <col min="6" max="6" width="1" style="35" customWidth="1"/>
    <col min="7" max="7" width="18.140625" style="33" customWidth="1"/>
    <col min="8" max="8" width="0.85546875" style="35" customWidth="1"/>
    <col min="9" max="9" width="18.85546875" style="33" customWidth="1"/>
    <col min="10" max="10" width="1" style="35" customWidth="1"/>
    <col min="11" max="11" width="20" style="33" customWidth="1"/>
    <col min="12" max="12" width="0.7109375" style="35" customWidth="1"/>
    <col min="13" max="13" width="18.42578125" style="33" customWidth="1"/>
    <col min="14" max="14" width="0.7109375" style="35" customWidth="1"/>
    <col min="15" max="15" width="20.42578125" style="33" customWidth="1"/>
    <col min="16" max="16" width="1.140625" style="35" customWidth="1"/>
    <col min="17" max="17" width="19.7109375" style="33" customWidth="1"/>
    <col min="18" max="18" width="1.140625" style="35" customWidth="1"/>
    <col min="19" max="19" width="19.7109375" style="33" customWidth="1"/>
    <col min="20" max="20" width="1.140625" style="29" customWidth="1"/>
    <col min="21" max="21" width="17.42578125" style="21" bestFit="1" customWidth="1"/>
    <col min="22" max="22" width="1.140625" style="21" customWidth="1"/>
    <col min="23" max="23" width="15.7109375" style="21" bestFit="1" customWidth="1"/>
    <col min="24" max="24" width="14" style="21" bestFit="1" customWidth="1"/>
    <col min="25" max="25" width="6.7109375" style="21" customWidth="1"/>
    <col min="26" max="26" width="12.42578125" style="21" customWidth="1"/>
    <col min="27" max="27" width="15.140625" style="21" bestFit="1" customWidth="1"/>
    <col min="28" max="29" width="12.28515625" style="21" bestFit="1" customWidth="1"/>
    <col min="30" max="31" width="14.7109375" style="21" bestFit="1" customWidth="1"/>
    <col min="32" max="32" width="13.7109375" style="21" bestFit="1" customWidth="1"/>
    <col min="33" max="33" width="14.140625" style="21" bestFit="1" customWidth="1"/>
    <col min="34" max="34" width="15.140625" style="21" bestFit="1" customWidth="1"/>
    <col min="35" max="16384" width="11.42578125" style="21"/>
  </cols>
  <sheetData>
    <row r="1" spans="1:34" x14ac:dyDescent="0.2">
      <c r="A1" s="21" t="str">
        <f>Indice!C1</f>
        <v>GRUPO VAZQUEZ S.A.E.</v>
      </c>
      <c r="I1" s="243" t="s">
        <v>263</v>
      </c>
    </row>
    <row r="3" spans="1:34" x14ac:dyDescent="0.2">
      <c r="O3" s="19"/>
      <c r="U3" s="28"/>
    </row>
    <row r="4" spans="1:34" x14ac:dyDescent="0.2">
      <c r="O4" s="19"/>
      <c r="U4" s="28"/>
    </row>
    <row r="5" spans="1:34" x14ac:dyDescent="0.2">
      <c r="O5" s="364"/>
      <c r="U5" s="28"/>
    </row>
    <row r="6" spans="1:34" x14ac:dyDescent="0.2">
      <c r="O6" s="364"/>
      <c r="U6" s="28"/>
    </row>
    <row r="7" spans="1:34" x14ac:dyDescent="0.2">
      <c r="B7" s="19"/>
      <c r="C7" s="19"/>
      <c r="D7" s="19"/>
      <c r="E7" s="19"/>
      <c r="F7" s="19"/>
      <c r="G7" s="476" t="s">
        <v>710</v>
      </c>
      <c r="H7" s="476"/>
      <c r="I7" s="476"/>
      <c r="J7" s="476"/>
      <c r="K7" s="476"/>
      <c r="L7" s="19"/>
      <c r="M7" s="19"/>
      <c r="N7" s="19"/>
      <c r="O7" s="19"/>
      <c r="P7" s="19"/>
      <c r="Q7" s="19"/>
      <c r="R7" s="19"/>
      <c r="S7" s="19"/>
      <c r="U7" s="28"/>
    </row>
    <row r="8" spans="1:34" x14ac:dyDescent="0.2">
      <c r="A8" s="19"/>
      <c r="B8" s="19"/>
      <c r="C8" s="19"/>
      <c r="D8" s="19"/>
      <c r="E8" s="19"/>
      <c r="F8" s="19"/>
      <c r="G8" s="19"/>
      <c r="H8" s="19"/>
      <c r="I8" s="379" t="str">
        <f>ER!A8</f>
        <v>Al 31 de Marzo 2024</v>
      </c>
      <c r="J8" s="19"/>
      <c r="K8" s="19"/>
      <c r="L8" s="19"/>
      <c r="M8" s="19"/>
      <c r="N8" s="19"/>
      <c r="O8" s="19"/>
      <c r="P8" s="19"/>
      <c r="Q8" s="19"/>
      <c r="R8" s="19"/>
      <c r="S8" s="19"/>
      <c r="U8" s="28"/>
    </row>
    <row r="9" spans="1:34" x14ac:dyDescent="0.2">
      <c r="A9" s="483" t="s">
        <v>199</v>
      </c>
      <c r="B9" s="483"/>
      <c r="C9" s="483"/>
      <c r="D9" s="483"/>
      <c r="E9" s="483"/>
      <c r="F9" s="483"/>
      <c r="G9" s="483"/>
      <c r="H9" s="483"/>
      <c r="I9" s="483"/>
      <c r="J9" s="483"/>
      <c r="K9" s="483"/>
      <c r="L9" s="483"/>
      <c r="M9" s="483"/>
      <c r="N9" s="483"/>
      <c r="O9" s="483"/>
      <c r="P9" s="483"/>
      <c r="Q9" s="483"/>
      <c r="R9" s="483"/>
      <c r="S9" s="483"/>
      <c r="U9" s="28"/>
    </row>
    <row r="10" spans="1:34" x14ac:dyDescent="0.2">
      <c r="A10" s="483" t="s">
        <v>183</v>
      </c>
      <c r="B10" s="483"/>
      <c r="C10" s="483"/>
      <c r="D10" s="483"/>
      <c r="E10" s="483"/>
      <c r="F10" s="483"/>
      <c r="G10" s="483"/>
      <c r="H10" s="483"/>
      <c r="I10" s="483"/>
      <c r="J10" s="483"/>
      <c r="K10" s="483"/>
      <c r="L10" s="483"/>
      <c r="M10" s="483"/>
      <c r="N10" s="483"/>
      <c r="O10" s="483"/>
      <c r="P10" s="483"/>
      <c r="Q10" s="483"/>
      <c r="R10" s="483"/>
      <c r="S10" s="483"/>
      <c r="U10" s="28"/>
    </row>
    <row r="11" spans="1:34" x14ac:dyDescent="0.2">
      <c r="A11" s="179"/>
      <c r="B11" s="179"/>
      <c r="C11" s="179"/>
      <c r="D11" s="179"/>
      <c r="E11" s="179"/>
      <c r="F11" s="179"/>
      <c r="G11" s="179"/>
      <c r="H11" s="179"/>
      <c r="I11" s="179"/>
      <c r="J11" s="179"/>
      <c r="K11" s="179"/>
      <c r="L11" s="179"/>
      <c r="M11" s="179"/>
      <c r="N11" s="179"/>
      <c r="O11" s="179"/>
      <c r="P11" s="179"/>
      <c r="Q11" s="179"/>
      <c r="R11" s="179"/>
      <c r="S11" s="179"/>
      <c r="U11" s="28"/>
    </row>
    <row r="12" spans="1:34" x14ac:dyDescent="0.2">
      <c r="A12" s="179"/>
      <c r="B12" s="179"/>
      <c r="C12" s="179"/>
      <c r="D12" s="179"/>
      <c r="E12" s="179"/>
      <c r="F12" s="179"/>
      <c r="G12" s="179"/>
      <c r="H12" s="179"/>
      <c r="I12" s="179"/>
      <c r="J12" s="179"/>
      <c r="K12" s="179"/>
      <c r="L12" s="179"/>
      <c r="M12" s="179"/>
      <c r="N12" s="179"/>
      <c r="O12" s="179"/>
      <c r="P12" s="179"/>
      <c r="Q12" s="179"/>
      <c r="R12" s="179"/>
      <c r="S12" s="179"/>
      <c r="U12" s="28"/>
    </row>
    <row r="13" spans="1:34" ht="25.5" customHeight="1" x14ac:dyDescent="0.2">
      <c r="A13" s="36"/>
      <c r="B13" s="36"/>
      <c r="C13" s="487" t="s">
        <v>187</v>
      </c>
      <c r="D13" s="487"/>
      <c r="E13" s="487"/>
      <c r="F13" s="487"/>
      <c r="G13" s="487"/>
      <c r="H13" s="36"/>
      <c r="I13" s="484" t="s">
        <v>38</v>
      </c>
      <c r="J13" s="36"/>
      <c r="K13" s="484" t="s">
        <v>72</v>
      </c>
      <c r="L13" s="36"/>
      <c r="M13" s="487" t="s">
        <v>294</v>
      </c>
      <c r="N13" s="487"/>
      <c r="O13" s="487"/>
      <c r="P13" s="487"/>
      <c r="Q13" s="487"/>
      <c r="R13" s="487"/>
      <c r="S13" s="487"/>
      <c r="U13" s="484" t="s">
        <v>74</v>
      </c>
      <c r="W13" s="484" t="s">
        <v>3</v>
      </c>
      <c r="AA13" s="30"/>
      <c r="AB13" s="30"/>
      <c r="AC13" s="38"/>
      <c r="AD13" s="30"/>
      <c r="AE13" s="38"/>
      <c r="AH13" s="33"/>
    </row>
    <row r="14" spans="1:34" ht="15" customHeight="1" x14ac:dyDescent="0.2">
      <c r="A14" s="486"/>
      <c r="C14" s="484" t="s">
        <v>70</v>
      </c>
      <c r="D14" s="37"/>
      <c r="E14" s="484" t="s">
        <v>824</v>
      </c>
      <c r="F14" s="37"/>
      <c r="G14" s="484" t="s">
        <v>71</v>
      </c>
      <c r="H14" s="37"/>
      <c r="I14" s="484"/>
      <c r="J14" s="37"/>
      <c r="K14" s="484"/>
      <c r="L14" s="37"/>
      <c r="M14" s="484" t="s">
        <v>73</v>
      </c>
      <c r="N14" s="37"/>
      <c r="O14" s="484" t="s">
        <v>1036</v>
      </c>
      <c r="P14" s="37"/>
      <c r="Q14" s="484" t="s">
        <v>39</v>
      </c>
      <c r="R14" s="37"/>
      <c r="S14" s="484" t="s">
        <v>806</v>
      </c>
      <c r="U14" s="484"/>
      <c r="V14" s="37"/>
      <c r="W14" s="484"/>
      <c r="AA14" s="30"/>
      <c r="AB14" s="30"/>
      <c r="AC14" s="38"/>
      <c r="AD14" s="30"/>
      <c r="AE14" s="38"/>
      <c r="AH14" s="33"/>
    </row>
    <row r="15" spans="1:34" ht="15.75" customHeight="1" x14ac:dyDescent="0.2">
      <c r="A15" s="486"/>
      <c r="C15" s="485"/>
      <c r="D15" s="37"/>
      <c r="E15" s="485"/>
      <c r="F15" s="37"/>
      <c r="G15" s="485"/>
      <c r="H15" s="37"/>
      <c r="I15" s="485"/>
      <c r="J15" s="37"/>
      <c r="K15" s="485"/>
      <c r="L15" s="37"/>
      <c r="M15" s="485"/>
      <c r="N15" s="37"/>
      <c r="O15" s="485"/>
      <c r="P15" s="37"/>
      <c r="Q15" s="485" t="s">
        <v>3</v>
      </c>
      <c r="R15" s="37"/>
      <c r="S15" s="485" t="s">
        <v>3</v>
      </c>
      <c r="U15" s="485"/>
      <c r="V15" s="37"/>
      <c r="W15" s="485"/>
      <c r="AA15" s="33"/>
      <c r="AB15" s="33"/>
      <c r="AC15" s="35"/>
      <c r="AD15" s="33"/>
      <c r="AE15" s="35"/>
      <c r="AF15" s="33"/>
      <c r="AG15" s="35"/>
      <c r="AH15" s="33"/>
    </row>
    <row r="16" spans="1:34" ht="8.1" customHeight="1" x14ac:dyDescent="0.2">
      <c r="D16" s="35"/>
      <c r="U16" s="28"/>
      <c r="AA16" s="30"/>
      <c r="AB16" s="30"/>
      <c r="AC16" s="38"/>
      <c r="AD16" s="30"/>
      <c r="AE16" s="38"/>
      <c r="AH16" s="33"/>
    </row>
    <row r="17" spans="1:34" x14ac:dyDescent="0.2">
      <c r="A17" s="41" t="s">
        <v>1006</v>
      </c>
      <c r="B17" s="19"/>
      <c r="C17" s="353">
        <v>265300000</v>
      </c>
      <c r="D17" s="354"/>
      <c r="E17" s="353">
        <v>374448</v>
      </c>
      <c r="F17" s="354"/>
      <c r="G17" s="353">
        <v>0</v>
      </c>
      <c r="H17" s="354"/>
      <c r="I17" s="353">
        <v>0</v>
      </c>
      <c r="J17" s="354"/>
      <c r="K17" s="353">
        <v>0</v>
      </c>
      <c r="L17" s="354"/>
      <c r="M17" s="353">
        <v>1924227</v>
      </c>
      <c r="N17" s="354"/>
      <c r="O17" s="353">
        <v>18894835</v>
      </c>
      <c r="P17" s="354"/>
      <c r="Q17" s="353">
        <v>0</v>
      </c>
      <c r="R17" s="354"/>
      <c r="S17" s="353">
        <v>24577548</v>
      </c>
      <c r="T17" s="355"/>
      <c r="U17" s="353">
        <v>0</v>
      </c>
      <c r="V17" s="355"/>
      <c r="W17" s="353">
        <v>311071058</v>
      </c>
      <c r="X17" s="29"/>
      <c r="AA17" s="33"/>
      <c r="AB17" s="33"/>
      <c r="AC17" s="35"/>
      <c r="AD17" s="30"/>
      <c r="AE17" s="35"/>
      <c r="AH17" s="244"/>
    </row>
    <row r="18" spans="1:34" x14ac:dyDescent="0.2">
      <c r="A18" s="21" t="s">
        <v>295</v>
      </c>
      <c r="C18" s="136"/>
      <c r="D18" s="160"/>
      <c r="E18" s="136"/>
      <c r="F18" s="160"/>
      <c r="G18" s="136"/>
      <c r="H18" s="160"/>
      <c r="I18" s="136"/>
      <c r="J18" s="160"/>
      <c r="K18" s="136"/>
      <c r="L18" s="160"/>
      <c r="M18" s="136"/>
      <c r="N18" s="160"/>
      <c r="O18" s="136"/>
      <c r="P18" s="160"/>
      <c r="Q18" s="136"/>
      <c r="R18" s="160"/>
      <c r="S18" s="136"/>
      <c r="T18" s="245"/>
      <c r="U18" s="136"/>
      <c r="V18" s="245"/>
      <c r="W18" s="136">
        <v>0</v>
      </c>
      <c r="X18" s="29"/>
      <c r="AA18" s="33"/>
      <c r="AB18" s="33"/>
      <c r="AC18" s="35"/>
      <c r="AD18" s="33"/>
      <c r="AE18" s="35"/>
      <c r="AF18" s="33"/>
      <c r="AG18" s="35"/>
      <c r="AH18" s="33"/>
    </row>
    <row r="19" spans="1:34" x14ac:dyDescent="0.2">
      <c r="A19" s="41" t="s">
        <v>69</v>
      </c>
      <c r="C19" s="353">
        <v>265300000</v>
      </c>
      <c r="D19" s="354"/>
      <c r="E19" s="353">
        <v>374448</v>
      </c>
      <c r="F19" s="354"/>
      <c r="G19" s="353">
        <v>0</v>
      </c>
      <c r="H19" s="354"/>
      <c r="I19" s="353">
        <v>0</v>
      </c>
      <c r="J19" s="354"/>
      <c r="K19" s="353">
        <v>0</v>
      </c>
      <c r="L19" s="354"/>
      <c r="M19" s="353">
        <v>1924227</v>
      </c>
      <c r="N19" s="354"/>
      <c r="O19" s="353">
        <v>18894835</v>
      </c>
      <c r="P19" s="354"/>
      <c r="Q19" s="353">
        <v>0</v>
      </c>
      <c r="R19" s="354"/>
      <c r="S19" s="353">
        <v>24577548</v>
      </c>
      <c r="T19" s="355"/>
      <c r="U19" s="353">
        <v>0</v>
      </c>
      <c r="V19" s="355"/>
      <c r="W19" s="353">
        <v>311071058</v>
      </c>
      <c r="X19" s="29"/>
      <c r="AA19" s="33"/>
      <c r="AB19" s="33"/>
      <c r="AC19" s="35"/>
      <c r="AD19" s="33"/>
      <c r="AE19" s="35"/>
      <c r="AF19" s="33"/>
      <c r="AG19" s="35"/>
      <c r="AH19" s="33"/>
    </row>
    <row r="20" spans="1:34" x14ac:dyDescent="0.2">
      <c r="A20" s="46" t="s">
        <v>990</v>
      </c>
      <c r="C20" s="348"/>
      <c r="D20" s="349"/>
      <c r="E20" s="348"/>
      <c r="F20" s="348"/>
      <c r="G20" s="348"/>
      <c r="H20" s="348"/>
      <c r="I20" s="348"/>
      <c r="J20" s="348"/>
      <c r="K20" s="348"/>
      <c r="L20" s="348"/>
      <c r="M20" s="348"/>
      <c r="N20" s="348"/>
      <c r="O20" s="348"/>
      <c r="P20" s="349"/>
      <c r="Q20" s="348">
        <v>24577547.752999999</v>
      </c>
      <c r="R20" s="349"/>
      <c r="S20" s="348">
        <v>-24577548</v>
      </c>
      <c r="T20" s="350"/>
      <c r="U20" s="348">
        <v>0</v>
      </c>
      <c r="V20" s="348"/>
      <c r="W20" s="348">
        <f t="shared" ref="W20:W29" si="0">SUM(C20:U20)</f>
        <v>-0.24700000137090683</v>
      </c>
      <c r="AA20" s="33"/>
      <c r="AB20" s="33"/>
      <c r="AC20" s="35"/>
      <c r="AD20" s="33"/>
      <c r="AE20" s="35"/>
      <c r="AF20" s="33"/>
      <c r="AG20" s="35"/>
      <c r="AH20" s="33"/>
    </row>
    <row r="21" spans="1:34" x14ac:dyDescent="0.2">
      <c r="A21" s="1" t="s">
        <v>75</v>
      </c>
      <c r="C21" s="351"/>
      <c r="D21" s="351"/>
      <c r="E21" s="352"/>
      <c r="F21" s="351"/>
      <c r="G21" s="352"/>
      <c r="H21" s="351"/>
      <c r="I21" s="352"/>
      <c r="J21" s="351"/>
      <c r="K21" s="352"/>
      <c r="L21" s="351"/>
      <c r="M21" s="352"/>
      <c r="N21" s="351"/>
      <c r="O21" s="352"/>
      <c r="P21" s="351"/>
      <c r="Q21" s="352"/>
      <c r="R21" s="351"/>
      <c r="S21" s="351"/>
      <c r="T21" s="352"/>
      <c r="U21" s="352">
        <v>0</v>
      </c>
      <c r="V21" s="352"/>
      <c r="W21" s="351">
        <f t="shared" si="0"/>
        <v>0</v>
      </c>
      <c r="AA21" s="33"/>
      <c r="AB21" s="33"/>
      <c r="AC21" s="35"/>
      <c r="AD21" s="33"/>
      <c r="AE21" s="35"/>
      <c r="AF21" s="33"/>
      <c r="AG21" s="35"/>
      <c r="AH21" s="33"/>
    </row>
    <row r="22" spans="1:34" x14ac:dyDescent="0.2">
      <c r="A22" s="1" t="s">
        <v>915</v>
      </c>
      <c r="C22" s="351"/>
      <c r="D22" s="351"/>
      <c r="E22" s="352"/>
      <c r="F22" s="351"/>
      <c r="G22" s="352"/>
      <c r="H22" s="351"/>
      <c r="I22" s="352"/>
      <c r="J22" s="351"/>
      <c r="K22" s="352"/>
      <c r="L22" s="351"/>
      <c r="M22" s="352"/>
      <c r="N22" s="351"/>
      <c r="O22" s="352"/>
      <c r="P22" s="351"/>
      <c r="Q22" s="352"/>
      <c r="R22" s="351"/>
      <c r="S22" s="351"/>
      <c r="T22" s="352"/>
      <c r="U22" s="352"/>
      <c r="V22" s="352"/>
      <c r="W22" s="351">
        <f t="shared" si="0"/>
        <v>0</v>
      </c>
      <c r="AA22" s="33"/>
      <c r="AB22" s="33"/>
      <c r="AC22" s="35"/>
      <c r="AD22" s="33"/>
      <c r="AE22" s="35"/>
      <c r="AF22" s="33"/>
      <c r="AG22" s="35"/>
      <c r="AH22" s="33"/>
    </row>
    <row r="23" spans="1:34" x14ac:dyDescent="0.2">
      <c r="A23" s="1" t="s">
        <v>822</v>
      </c>
      <c r="C23" s="352"/>
      <c r="D23" s="351"/>
      <c r="E23" s="352"/>
      <c r="F23" s="351"/>
      <c r="G23" s="352"/>
      <c r="H23" s="351"/>
      <c r="I23" s="352"/>
      <c r="J23" s="351"/>
      <c r="K23" s="352"/>
      <c r="L23" s="351"/>
      <c r="M23" s="351"/>
      <c r="N23" s="351"/>
      <c r="O23" s="352"/>
      <c r="P23" s="351"/>
      <c r="Q23" s="352"/>
      <c r="R23" s="351"/>
      <c r="S23" s="351"/>
      <c r="T23" s="352"/>
      <c r="U23" s="352"/>
      <c r="V23" s="352"/>
      <c r="W23" s="351">
        <f t="shared" si="0"/>
        <v>0</v>
      </c>
      <c r="AA23" s="33"/>
      <c r="AB23" s="33"/>
      <c r="AC23" s="35"/>
      <c r="AD23" s="33"/>
      <c r="AE23" s="35"/>
      <c r="AF23" s="33"/>
      <c r="AG23" s="35"/>
      <c r="AH23" s="33"/>
    </row>
    <row r="24" spans="1:34" x14ac:dyDescent="0.2">
      <c r="A24" s="1" t="s">
        <v>889</v>
      </c>
      <c r="C24" s="352"/>
      <c r="D24" s="351"/>
      <c r="E24" s="352"/>
      <c r="F24" s="351"/>
      <c r="G24" s="352"/>
      <c r="H24" s="351"/>
      <c r="I24" s="352"/>
      <c r="J24" s="351"/>
      <c r="K24" s="352"/>
      <c r="L24" s="351"/>
      <c r="M24" s="351"/>
      <c r="N24" s="351"/>
      <c r="O24" s="352"/>
      <c r="P24" s="351"/>
      <c r="Q24" s="352"/>
      <c r="R24" s="351"/>
      <c r="S24" s="351"/>
      <c r="T24" s="352"/>
      <c r="U24" s="352"/>
      <c r="V24" s="352"/>
      <c r="W24" s="351">
        <f t="shared" si="0"/>
        <v>0</v>
      </c>
      <c r="AA24" s="33"/>
      <c r="AB24" s="33"/>
      <c r="AC24" s="35"/>
      <c r="AD24" s="33"/>
      <c r="AE24" s="35"/>
      <c r="AF24" s="33"/>
      <c r="AG24" s="35"/>
      <c r="AH24" s="33"/>
    </row>
    <row r="25" spans="1:34" x14ac:dyDescent="0.2">
      <c r="A25" s="1" t="s">
        <v>823</v>
      </c>
      <c r="C25" s="352"/>
      <c r="D25" s="351"/>
      <c r="E25" s="352"/>
      <c r="F25" s="351"/>
      <c r="G25" s="352"/>
      <c r="H25" s="351"/>
      <c r="I25" s="351"/>
      <c r="J25" s="351"/>
      <c r="K25" s="352"/>
      <c r="L25" s="351"/>
      <c r="M25" s="352"/>
      <c r="N25" s="351"/>
      <c r="O25" s="352"/>
      <c r="P25" s="351"/>
      <c r="Q25" s="352"/>
      <c r="R25" s="351"/>
      <c r="S25" s="352"/>
      <c r="T25" s="352"/>
      <c r="U25" s="352"/>
      <c r="V25" s="352"/>
      <c r="W25" s="351">
        <f t="shared" si="0"/>
        <v>0</v>
      </c>
      <c r="AA25" s="33"/>
      <c r="AB25" s="33"/>
      <c r="AC25" s="35"/>
      <c r="AD25" s="33"/>
      <c r="AE25" s="35"/>
      <c r="AF25" s="33"/>
      <c r="AG25" s="35"/>
      <c r="AH25" s="33"/>
    </row>
    <row r="26" spans="1:34" x14ac:dyDescent="0.2">
      <c r="A26" s="1" t="s">
        <v>825</v>
      </c>
      <c r="C26" s="348"/>
      <c r="D26" s="351"/>
      <c r="E26" s="348"/>
      <c r="F26" s="351"/>
      <c r="G26" s="348"/>
      <c r="H26" s="351"/>
      <c r="I26" s="348"/>
      <c r="J26" s="351"/>
      <c r="K26" s="348"/>
      <c r="L26" s="351"/>
      <c r="M26" s="348"/>
      <c r="N26" s="351"/>
      <c r="O26" s="247"/>
      <c r="P26" s="351"/>
      <c r="Q26" s="21"/>
      <c r="R26" s="351"/>
      <c r="S26" s="348"/>
      <c r="T26" s="352"/>
      <c r="U26" s="348"/>
      <c r="V26" s="352"/>
      <c r="W26" s="351">
        <f t="shared" si="0"/>
        <v>0</v>
      </c>
      <c r="AA26" s="33"/>
      <c r="AB26" s="33"/>
      <c r="AC26" s="35"/>
      <c r="AD26" s="33"/>
      <c r="AE26" s="35"/>
      <c r="AF26" s="33"/>
      <c r="AG26" s="35"/>
      <c r="AH26" s="33"/>
    </row>
    <row r="27" spans="1:34" x14ac:dyDescent="0.2">
      <c r="A27" s="1" t="s">
        <v>77</v>
      </c>
      <c r="C27" s="348"/>
      <c r="D27" s="351"/>
      <c r="E27" s="348"/>
      <c r="F27" s="351"/>
      <c r="G27" s="348"/>
      <c r="H27" s="351"/>
      <c r="I27" s="348"/>
      <c r="J27" s="351"/>
      <c r="K27" s="348"/>
      <c r="L27" s="351"/>
      <c r="M27" s="348"/>
      <c r="N27" s="351"/>
      <c r="O27" s="348"/>
      <c r="P27" s="351"/>
      <c r="Q27" s="348"/>
      <c r="R27" s="351"/>
      <c r="S27" s="348"/>
      <c r="T27" s="352"/>
      <c r="U27" s="348"/>
      <c r="V27" s="352"/>
      <c r="W27" s="351">
        <f t="shared" si="0"/>
        <v>0</v>
      </c>
      <c r="AA27" s="33"/>
      <c r="AB27" s="33"/>
      <c r="AC27" s="35"/>
      <c r="AD27" s="33"/>
      <c r="AE27" s="35"/>
      <c r="AF27" s="33"/>
      <c r="AG27" s="35"/>
      <c r="AH27" s="33"/>
    </row>
    <row r="28" spans="1:34" x14ac:dyDescent="0.2">
      <c r="A28" s="1" t="s">
        <v>78</v>
      </c>
      <c r="C28" s="348"/>
      <c r="D28" s="351"/>
      <c r="E28" s="348"/>
      <c r="F28" s="351"/>
      <c r="G28" s="348"/>
      <c r="H28" s="351"/>
      <c r="I28" s="348"/>
      <c r="J28" s="351"/>
      <c r="K28" s="348"/>
      <c r="L28" s="351"/>
      <c r="M28" s="348"/>
      <c r="N28" s="351"/>
      <c r="O28" s="348"/>
      <c r="P28" s="351"/>
      <c r="Q28" s="348"/>
      <c r="R28" s="351"/>
      <c r="S28" s="351">
        <v>10231656.322000001</v>
      </c>
      <c r="T28" s="352"/>
      <c r="U28" s="348"/>
      <c r="V28" s="352"/>
      <c r="W28" s="351">
        <f t="shared" si="0"/>
        <v>10231656.322000001</v>
      </c>
      <c r="AA28" s="33"/>
      <c r="AB28" s="33"/>
      <c r="AC28" s="35"/>
      <c r="AD28" s="33"/>
      <c r="AE28" s="35"/>
      <c r="AF28" s="33"/>
      <c r="AG28" s="35"/>
      <c r="AH28" s="33"/>
    </row>
    <row r="29" spans="1:34" x14ac:dyDescent="0.2">
      <c r="C29" s="136"/>
      <c r="D29" s="160"/>
      <c r="E29" s="136"/>
      <c r="F29" s="160"/>
      <c r="G29" s="136"/>
      <c r="H29" s="160"/>
      <c r="I29" s="136"/>
      <c r="J29" s="160"/>
      <c r="K29" s="136"/>
      <c r="L29" s="160"/>
      <c r="M29" s="136"/>
      <c r="N29" s="160"/>
      <c r="O29" s="136"/>
      <c r="P29" s="160"/>
      <c r="Q29" s="136"/>
      <c r="R29" s="160"/>
      <c r="S29" s="136"/>
      <c r="T29" s="245"/>
      <c r="U29" s="245"/>
      <c r="V29" s="136"/>
      <c r="W29" s="351">
        <f t="shared" si="0"/>
        <v>0</v>
      </c>
      <c r="AA29" s="33"/>
      <c r="AB29" s="33"/>
      <c r="AC29" s="35"/>
      <c r="AD29" s="33"/>
      <c r="AE29" s="35"/>
      <c r="AF29" s="33"/>
      <c r="AG29" s="35"/>
      <c r="AH29" s="33"/>
    </row>
    <row r="30" spans="1:34" x14ac:dyDescent="0.2">
      <c r="A30" s="41" t="s">
        <v>1047</v>
      </c>
      <c r="B30" s="19" t="s">
        <v>850</v>
      </c>
      <c r="C30" s="353">
        <f>SUM(C19:C29)</f>
        <v>265300000</v>
      </c>
      <c r="D30" s="354"/>
      <c r="E30" s="353">
        <f>SUM(E19:E29)</f>
        <v>374448</v>
      </c>
      <c r="F30" s="354"/>
      <c r="G30" s="353">
        <f>SUM(G19:G29)</f>
        <v>0</v>
      </c>
      <c r="H30" s="354"/>
      <c r="I30" s="353">
        <f>SUM(I19:I29)</f>
        <v>0</v>
      </c>
      <c r="J30" s="354"/>
      <c r="K30" s="353">
        <f>SUM(K19:K29)</f>
        <v>0</v>
      </c>
      <c r="L30" s="354"/>
      <c r="M30" s="353">
        <f>SUM(M19:M29)</f>
        <v>1924227</v>
      </c>
      <c r="N30" s="354"/>
      <c r="O30" s="353">
        <f>SUM(O19:O29)</f>
        <v>18894835</v>
      </c>
      <c r="P30" s="354"/>
      <c r="Q30" s="353">
        <f>SUM(Q19:Q29)</f>
        <v>24577547.752999999</v>
      </c>
      <c r="R30" s="354"/>
      <c r="S30" s="353">
        <f>SUM(S19:S29)</f>
        <v>10231656.322000001</v>
      </c>
      <c r="T30" s="355"/>
      <c r="U30" s="353">
        <f>SUM(U19:U29)</f>
        <v>0</v>
      </c>
      <c r="V30" s="355"/>
      <c r="W30" s="353">
        <f>SUM(W19:W29)</f>
        <v>321302714.07500005</v>
      </c>
    </row>
    <row r="31" spans="1:34" x14ac:dyDescent="0.2">
      <c r="C31" s="151"/>
      <c r="D31" s="151"/>
      <c r="E31" s="151"/>
      <c r="F31" s="151"/>
      <c r="G31" s="151"/>
      <c r="H31" s="151"/>
      <c r="I31" s="151"/>
      <c r="J31" s="151"/>
      <c r="K31" s="151"/>
      <c r="L31" s="151"/>
      <c r="M31" s="151"/>
      <c r="N31" s="151"/>
      <c r="O31" s="151"/>
      <c r="P31" s="151"/>
      <c r="Q31" s="151"/>
      <c r="R31" s="151"/>
      <c r="S31" s="151"/>
      <c r="T31" s="151"/>
      <c r="U31" s="151"/>
      <c r="V31" s="151"/>
      <c r="W31" s="151"/>
    </row>
    <row r="32" spans="1:34" x14ac:dyDescent="0.2">
      <c r="A32" s="41" t="s">
        <v>1048</v>
      </c>
      <c r="B32" s="19"/>
      <c r="C32" s="353">
        <v>265300000</v>
      </c>
      <c r="D32" s="354"/>
      <c r="E32" s="353">
        <v>374448</v>
      </c>
      <c r="F32" s="354"/>
      <c r="G32" s="353">
        <v>0</v>
      </c>
      <c r="H32" s="354"/>
      <c r="I32" s="353">
        <v>0</v>
      </c>
      <c r="J32" s="354"/>
      <c r="K32" s="353">
        <v>0</v>
      </c>
      <c r="L32" s="354"/>
      <c r="M32" s="353">
        <v>3153104.3880000003</v>
      </c>
      <c r="N32" s="354"/>
      <c r="O32" s="353">
        <v>27138726.776999999</v>
      </c>
      <c r="P32" s="354"/>
      <c r="Q32" s="353">
        <v>0</v>
      </c>
      <c r="R32" s="354"/>
      <c r="S32" s="353">
        <v>194013211.55600002</v>
      </c>
      <c r="T32" s="355"/>
      <c r="U32" s="353">
        <v>0</v>
      </c>
      <c r="V32" s="355"/>
      <c r="W32" s="353">
        <v>489979490.72100002</v>
      </c>
      <c r="X32" s="151"/>
    </row>
    <row r="33" spans="1:34" x14ac:dyDescent="0.2">
      <c r="A33" s="46" t="s">
        <v>989</v>
      </c>
      <c r="C33" s="348"/>
      <c r="D33" s="247"/>
      <c r="E33" s="348"/>
      <c r="F33" s="247"/>
      <c r="G33" s="348"/>
      <c r="H33" s="247"/>
      <c r="I33" s="348"/>
      <c r="J33" s="247"/>
      <c r="K33" s="348"/>
      <c r="L33" s="247"/>
      <c r="M33" s="27"/>
      <c r="N33" s="247"/>
      <c r="O33" s="27"/>
      <c r="P33" s="247"/>
      <c r="Q33" s="348">
        <v>194013212</v>
      </c>
      <c r="R33" s="247"/>
      <c r="S33" s="352">
        <v>-194013212</v>
      </c>
      <c r="T33" s="27"/>
      <c r="U33" s="348"/>
      <c r="V33" s="27"/>
      <c r="W33" s="27">
        <f t="shared" ref="W33:W45" si="1">SUM(C33:V33)</f>
        <v>0</v>
      </c>
    </row>
    <row r="34" spans="1:34" x14ac:dyDescent="0.2">
      <c r="A34" s="1" t="s">
        <v>75</v>
      </c>
      <c r="C34" s="247"/>
      <c r="D34" s="247"/>
      <c r="E34" s="247"/>
      <c r="F34" s="247"/>
      <c r="G34" s="348"/>
      <c r="H34" s="247"/>
      <c r="I34" s="348"/>
      <c r="J34" s="247"/>
      <c r="K34" s="348"/>
      <c r="L34" s="247"/>
      <c r="M34" s="348"/>
      <c r="N34" s="247"/>
      <c r="O34" s="348"/>
      <c r="P34" s="247"/>
      <c r="Q34" s="348"/>
      <c r="R34" s="247"/>
      <c r="S34" s="348"/>
      <c r="T34" s="27"/>
      <c r="U34" s="348"/>
      <c r="V34" s="27"/>
      <c r="W34" s="27">
        <f t="shared" si="1"/>
        <v>0</v>
      </c>
      <c r="AA34" s="33"/>
      <c r="AB34" s="33"/>
      <c r="AC34" s="35"/>
      <c r="AD34" s="33"/>
      <c r="AE34" s="35"/>
      <c r="AF34" s="33"/>
      <c r="AG34" s="35"/>
      <c r="AH34" s="33"/>
    </row>
    <row r="35" spans="1:34" hidden="1" x14ac:dyDescent="0.2">
      <c r="A35" s="1" t="s">
        <v>826</v>
      </c>
      <c r="C35" s="247"/>
      <c r="D35" s="247"/>
      <c r="E35" s="247"/>
      <c r="F35" s="247"/>
      <c r="G35" s="348"/>
      <c r="H35" s="247"/>
      <c r="I35" s="247"/>
      <c r="J35" s="247"/>
      <c r="K35" s="348"/>
      <c r="L35" s="247"/>
      <c r="M35" s="348"/>
      <c r="N35" s="247"/>
      <c r="O35" s="348"/>
      <c r="P35" s="247"/>
      <c r="Q35" s="348"/>
      <c r="R35" s="247"/>
      <c r="S35" s="348"/>
      <c r="T35" s="27"/>
      <c r="U35" s="348"/>
      <c r="V35" s="27"/>
      <c r="W35" s="27">
        <f t="shared" si="1"/>
        <v>0</v>
      </c>
      <c r="AA35" s="33"/>
      <c r="AB35" s="33"/>
      <c r="AC35" s="35"/>
      <c r="AD35" s="33"/>
      <c r="AE35" s="35"/>
      <c r="AF35" s="33"/>
      <c r="AG35" s="35"/>
      <c r="AH35" s="33"/>
    </row>
    <row r="36" spans="1:34" x14ac:dyDescent="0.2">
      <c r="A36" s="1" t="s">
        <v>827</v>
      </c>
      <c r="C36" s="247"/>
      <c r="D36" s="247"/>
      <c r="E36" s="247"/>
      <c r="F36" s="247"/>
      <c r="G36" s="348"/>
      <c r="H36" s="247"/>
      <c r="I36" s="247"/>
      <c r="J36" s="247"/>
      <c r="K36" s="348"/>
      <c r="L36" s="247"/>
      <c r="M36" s="348"/>
      <c r="N36" s="247"/>
      <c r="O36" s="348"/>
      <c r="P36" s="247"/>
      <c r="Q36" s="348"/>
      <c r="R36" s="247"/>
      <c r="S36" s="348"/>
      <c r="T36" s="27"/>
      <c r="U36" s="348"/>
      <c r="V36" s="27"/>
      <c r="W36" s="27">
        <f t="shared" si="1"/>
        <v>0</v>
      </c>
      <c r="AA36" s="33"/>
      <c r="AB36" s="33"/>
      <c r="AC36" s="35"/>
      <c r="AD36" s="33"/>
      <c r="AE36" s="35"/>
      <c r="AF36" s="33"/>
      <c r="AG36" s="35"/>
      <c r="AH36" s="33"/>
    </row>
    <row r="37" spans="1:34" hidden="1" x14ac:dyDescent="0.2">
      <c r="A37" s="1" t="s">
        <v>828</v>
      </c>
      <c r="C37" s="247"/>
      <c r="D37" s="247"/>
      <c r="E37" s="247"/>
      <c r="F37" s="247"/>
      <c r="G37" s="348"/>
      <c r="H37" s="247"/>
      <c r="I37" s="348"/>
      <c r="J37" s="247"/>
      <c r="K37" s="348"/>
      <c r="L37" s="247"/>
      <c r="M37" s="247"/>
      <c r="N37" s="247"/>
      <c r="O37" s="247"/>
      <c r="P37" s="247"/>
      <c r="Q37" s="247"/>
      <c r="R37" s="247"/>
      <c r="S37" s="348"/>
      <c r="T37" s="27"/>
      <c r="U37" s="348"/>
      <c r="V37" s="27"/>
      <c r="W37" s="27">
        <f t="shared" si="1"/>
        <v>0</v>
      </c>
      <c r="AA37" s="33"/>
      <c r="AB37" s="33"/>
      <c r="AC37" s="35"/>
      <c r="AD37" s="33"/>
      <c r="AE37" s="35"/>
      <c r="AF37" s="33"/>
      <c r="AG37" s="35"/>
      <c r="AH37" s="33"/>
    </row>
    <row r="38" spans="1:34" x14ac:dyDescent="0.2">
      <c r="A38" s="1" t="s">
        <v>829</v>
      </c>
      <c r="C38" s="247"/>
      <c r="D38" s="247"/>
      <c r="E38" s="247"/>
      <c r="F38" s="247"/>
      <c r="G38" s="348"/>
      <c r="H38" s="247"/>
      <c r="I38" s="348"/>
      <c r="J38" s="247"/>
      <c r="K38" s="348"/>
      <c r="L38" s="247"/>
      <c r="M38" s="348"/>
      <c r="N38" s="247"/>
      <c r="O38" s="348"/>
      <c r="P38" s="247"/>
      <c r="Q38" s="348"/>
      <c r="R38" s="247"/>
      <c r="S38" s="348"/>
      <c r="T38" s="27"/>
      <c r="U38" s="348"/>
      <c r="V38" s="27"/>
      <c r="W38" s="27">
        <f t="shared" si="1"/>
        <v>0</v>
      </c>
      <c r="AA38" s="33"/>
      <c r="AB38" s="33"/>
      <c r="AC38" s="35"/>
      <c r="AD38" s="33"/>
      <c r="AE38" s="35"/>
      <c r="AF38" s="33"/>
      <c r="AG38" s="35"/>
      <c r="AH38" s="33"/>
    </row>
    <row r="39" spans="1:34" x14ac:dyDescent="0.2">
      <c r="A39" s="1" t="s">
        <v>822</v>
      </c>
      <c r="C39" s="352"/>
      <c r="D39" s="351"/>
      <c r="E39" s="352"/>
      <c r="F39" s="351"/>
      <c r="G39" s="21"/>
      <c r="H39" s="351"/>
      <c r="I39" s="352"/>
      <c r="J39" s="351"/>
      <c r="K39" s="352"/>
      <c r="L39" s="351"/>
      <c r="M39" s="352"/>
      <c r="N39" s="351"/>
      <c r="O39" s="352"/>
      <c r="P39" s="351"/>
      <c r="Q39" s="352"/>
      <c r="R39" s="351"/>
      <c r="S39" s="351"/>
      <c r="T39" s="352"/>
      <c r="U39" s="352"/>
      <c r="V39" s="352"/>
      <c r="W39" s="27">
        <f t="shared" si="1"/>
        <v>0</v>
      </c>
      <c r="AA39" s="33"/>
      <c r="AB39" s="33"/>
      <c r="AC39" s="35"/>
      <c r="AD39" s="33"/>
      <c r="AE39" s="35"/>
      <c r="AF39" s="33"/>
      <c r="AG39" s="35"/>
      <c r="AH39" s="33"/>
    </row>
    <row r="40" spans="1:34" x14ac:dyDescent="0.2">
      <c r="A40" s="1" t="s">
        <v>825</v>
      </c>
      <c r="C40" s="348"/>
      <c r="D40" s="247"/>
      <c r="E40" s="348"/>
      <c r="F40" s="247"/>
      <c r="G40" s="348"/>
      <c r="H40" s="247"/>
      <c r="I40" s="348"/>
      <c r="J40" s="247"/>
      <c r="L40" s="247"/>
      <c r="M40" s="348"/>
      <c r="N40" s="247"/>
      <c r="O40" s="352"/>
      <c r="P40" s="247"/>
      <c r="Q40" s="348"/>
      <c r="R40" s="247"/>
      <c r="S40" s="348"/>
      <c r="T40" s="27"/>
      <c r="U40" s="348"/>
      <c r="V40" s="27"/>
      <c r="W40" s="27">
        <f>SUM(C40:V40)</f>
        <v>0</v>
      </c>
    </row>
    <row r="41" spans="1:34" x14ac:dyDescent="0.2">
      <c r="A41" s="1" t="s">
        <v>889</v>
      </c>
      <c r="C41" s="352"/>
      <c r="D41" s="351"/>
      <c r="E41" s="352"/>
      <c r="F41" s="351"/>
      <c r="G41" s="352"/>
      <c r="H41" s="351"/>
      <c r="I41" s="352"/>
      <c r="J41" s="351"/>
      <c r="K41" s="352"/>
      <c r="L41" s="351"/>
      <c r="M41" s="351"/>
      <c r="N41" s="351"/>
      <c r="O41" s="352"/>
      <c r="P41" s="351"/>
      <c r="Q41" s="352"/>
      <c r="R41" s="351"/>
      <c r="T41" s="352"/>
      <c r="U41" s="136"/>
      <c r="V41" s="352"/>
      <c r="W41" s="27">
        <f t="shared" si="1"/>
        <v>0</v>
      </c>
      <c r="AA41" s="33"/>
      <c r="AB41" s="33"/>
      <c r="AC41" s="35"/>
      <c r="AD41" s="33"/>
      <c r="AE41" s="35"/>
      <c r="AF41" s="33"/>
      <c r="AG41" s="35"/>
      <c r="AH41" s="33"/>
    </row>
    <row r="42" spans="1:34" x14ac:dyDescent="0.2">
      <c r="A42" s="1" t="s">
        <v>915</v>
      </c>
      <c r="C42" s="352"/>
      <c r="D42" s="351"/>
      <c r="E42" s="352"/>
      <c r="F42" s="351"/>
      <c r="G42" s="352"/>
      <c r="H42" s="351"/>
      <c r="I42" s="352"/>
      <c r="J42" s="351"/>
      <c r="K42" s="352"/>
      <c r="L42" s="351"/>
      <c r="M42" s="351"/>
      <c r="N42" s="351"/>
      <c r="O42" s="352"/>
      <c r="P42" s="351"/>
      <c r="Q42" s="352"/>
      <c r="R42" s="351"/>
      <c r="S42" s="352"/>
      <c r="T42" s="352"/>
      <c r="U42" s="136"/>
      <c r="V42" s="352"/>
      <c r="W42" s="27">
        <f t="shared" si="1"/>
        <v>0</v>
      </c>
      <c r="AA42" s="33"/>
      <c r="AB42" s="33"/>
      <c r="AC42" s="35"/>
      <c r="AD42" s="33"/>
      <c r="AE42" s="35"/>
      <c r="AF42" s="33"/>
      <c r="AG42" s="35"/>
      <c r="AH42" s="33"/>
    </row>
    <row r="43" spans="1:34" hidden="1" x14ac:dyDescent="0.2">
      <c r="A43" s="1" t="s">
        <v>76</v>
      </c>
      <c r="B43" s="162"/>
      <c r="C43" s="348"/>
      <c r="D43" s="247"/>
      <c r="E43" s="348"/>
      <c r="F43" s="247"/>
      <c r="G43" s="348"/>
      <c r="H43" s="247"/>
      <c r="I43" s="348"/>
      <c r="J43" s="247"/>
      <c r="K43" s="348"/>
      <c r="L43" s="247"/>
      <c r="M43" s="348"/>
      <c r="N43" s="247"/>
      <c r="O43" s="348"/>
      <c r="P43" s="247"/>
      <c r="Q43" s="348"/>
      <c r="R43" s="247"/>
      <c r="S43" s="348"/>
      <c r="T43" s="27"/>
      <c r="U43" s="348"/>
      <c r="V43" s="27"/>
      <c r="W43" s="27">
        <f t="shared" si="1"/>
        <v>0</v>
      </c>
    </row>
    <row r="44" spans="1:34" x14ac:dyDescent="0.2">
      <c r="A44" s="1" t="s">
        <v>78</v>
      </c>
      <c r="C44" s="348"/>
      <c r="D44" s="247"/>
      <c r="E44" s="348"/>
      <c r="F44" s="247"/>
      <c r="G44" s="348"/>
      <c r="H44" s="247"/>
      <c r="I44" s="348"/>
      <c r="J44" s="247"/>
      <c r="K44" s="348"/>
      <c r="L44" s="247"/>
      <c r="M44" s="348"/>
      <c r="N44" s="247"/>
      <c r="O44" s="247"/>
      <c r="P44" s="247"/>
      <c r="Q44" s="348"/>
      <c r="R44" s="247"/>
      <c r="S44" s="348">
        <f>+BG!F62</f>
        <v>1183892826.201</v>
      </c>
      <c r="T44" s="27"/>
      <c r="U44" s="348"/>
      <c r="V44" s="27"/>
      <c r="W44" s="27">
        <f t="shared" si="1"/>
        <v>1183892826.201</v>
      </c>
    </row>
    <row r="45" spans="1:34" x14ac:dyDescent="0.2">
      <c r="A45" s="32"/>
      <c r="B45" s="32"/>
      <c r="C45" s="136"/>
      <c r="D45" s="160"/>
      <c r="E45" s="136"/>
      <c r="F45" s="160"/>
      <c r="G45" s="136"/>
      <c r="H45" s="160"/>
      <c r="I45" s="136"/>
      <c r="J45" s="160"/>
      <c r="K45" s="136"/>
      <c r="L45" s="160"/>
      <c r="M45" s="246"/>
      <c r="N45" s="160"/>
      <c r="O45" s="136"/>
      <c r="P45" s="160"/>
      <c r="Q45" s="136"/>
      <c r="R45" s="160"/>
      <c r="S45" s="136"/>
      <c r="T45" s="245"/>
      <c r="U45" s="136"/>
      <c r="V45" s="136"/>
      <c r="W45" s="27">
        <f t="shared" si="1"/>
        <v>0</v>
      </c>
    </row>
    <row r="46" spans="1:34" x14ac:dyDescent="0.2">
      <c r="A46" s="41" t="s">
        <v>78</v>
      </c>
      <c r="C46" s="347">
        <f>SUM(C33:C45)</f>
        <v>0</v>
      </c>
      <c r="D46" s="160"/>
      <c r="E46" s="347">
        <f>SUM(E33:E45)</f>
        <v>0</v>
      </c>
      <c r="F46" s="160"/>
      <c r="G46" s="347">
        <f>SUM(G33:G45)</f>
        <v>0</v>
      </c>
      <c r="H46" s="160"/>
      <c r="I46" s="347">
        <f>SUM(I33:I45)</f>
        <v>0</v>
      </c>
      <c r="J46" s="160"/>
      <c r="K46" s="347">
        <f>SUM(K33:K45)</f>
        <v>0</v>
      </c>
      <c r="L46" s="160"/>
      <c r="M46" s="347">
        <f>SUM(M33:M45)</f>
        <v>0</v>
      </c>
      <c r="N46" s="160"/>
      <c r="O46" s="347">
        <f>SUM(O33:O45)</f>
        <v>0</v>
      </c>
      <c r="P46" s="160"/>
      <c r="Q46" s="347">
        <f>SUM(Q33:Q45)</f>
        <v>194013212</v>
      </c>
      <c r="R46" s="160"/>
      <c r="S46" s="347">
        <f>SUM(S33:S45)</f>
        <v>989879614.20099998</v>
      </c>
      <c r="T46" s="245"/>
      <c r="U46" s="347">
        <f>SUM(U33:U45)</f>
        <v>0</v>
      </c>
      <c r="V46" s="245"/>
      <c r="W46" s="347">
        <f>SUM(W33:W45)</f>
        <v>1183892826.201</v>
      </c>
    </row>
    <row r="47" spans="1:34" x14ac:dyDescent="0.2">
      <c r="C47" s="136"/>
      <c r="D47" s="160"/>
      <c r="E47" s="136"/>
      <c r="F47" s="160"/>
      <c r="G47" s="136"/>
      <c r="H47" s="160"/>
      <c r="I47" s="136"/>
      <c r="J47" s="160"/>
      <c r="K47" s="136"/>
      <c r="L47" s="160"/>
      <c r="M47" s="136"/>
      <c r="N47" s="160"/>
      <c r="O47" s="136"/>
      <c r="P47" s="160"/>
      <c r="Q47" s="136"/>
      <c r="R47" s="160"/>
      <c r="S47" s="136"/>
      <c r="T47" s="245"/>
      <c r="U47" s="245"/>
      <c r="V47" s="136"/>
      <c r="W47" s="136">
        <f>SUM(C47:V47)</f>
        <v>0</v>
      </c>
    </row>
    <row r="48" spans="1:34" x14ac:dyDescent="0.2">
      <c r="A48" s="41" t="str">
        <f>IFERROR(IF(Indice!B6="","Saldo al .. de  de 20X2 ","Saldo al "&amp;DAY(Indice!B6)&amp;" de "&amp;VLOOKUP(MONTH(Indice!B6),Indice!S:T,2,0)&amp;" de "&amp;YEAR(Indice!B6)),"Saldo al .. de  de 20X2 ")</f>
        <v>Saldo al 31 de Marzo de 2024</v>
      </c>
      <c r="B48" s="19"/>
      <c r="C48" s="353">
        <f>C32+C46</f>
        <v>265300000</v>
      </c>
      <c r="D48" s="248"/>
      <c r="E48" s="353">
        <f>E32+E46</f>
        <v>374448</v>
      </c>
      <c r="F48" s="248"/>
      <c r="G48" s="353">
        <f>G32+G46</f>
        <v>0</v>
      </c>
      <c r="H48" s="248"/>
      <c r="I48" s="353">
        <f>I32+I46</f>
        <v>0</v>
      </c>
      <c r="J48" s="248"/>
      <c r="K48" s="353">
        <f>K32+K46</f>
        <v>0</v>
      </c>
      <c r="L48" s="248"/>
      <c r="M48" s="353">
        <f>M32+M46</f>
        <v>3153104.3880000003</v>
      </c>
      <c r="N48" s="248"/>
      <c r="O48" s="353">
        <f>O32+O46</f>
        <v>27138726.776999999</v>
      </c>
      <c r="P48" s="248"/>
      <c r="Q48" s="353">
        <f>Q32+Q46</f>
        <v>194013212</v>
      </c>
      <c r="R48" s="248"/>
      <c r="S48" s="353">
        <f>S32+S46</f>
        <v>1183892825.757</v>
      </c>
      <c r="T48" s="245"/>
      <c r="U48" s="353">
        <f>U32+U46</f>
        <v>0</v>
      </c>
      <c r="V48" s="355"/>
      <c r="W48" s="353">
        <f>W32+W46</f>
        <v>1673872316.9219999</v>
      </c>
      <c r="X48" s="151"/>
    </row>
    <row r="49" spans="1:23" x14ac:dyDescent="0.2">
      <c r="A49" s="19"/>
      <c r="B49" s="19"/>
      <c r="C49" s="249"/>
      <c r="D49" s="246"/>
      <c r="E49" s="246"/>
      <c r="F49" s="248"/>
      <c r="G49" s="249"/>
      <c r="H49" s="248"/>
      <c r="I49" s="249"/>
      <c r="J49" s="248"/>
      <c r="K49" s="249"/>
      <c r="L49" s="248"/>
      <c r="M49" s="249"/>
      <c r="N49" s="248"/>
      <c r="O49" s="249"/>
      <c r="P49" s="248"/>
      <c r="Q49" s="249"/>
      <c r="R49" s="248"/>
      <c r="S49" s="249"/>
      <c r="T49" s="245"/>
      <c r="U49" s="245"/>
      <c r="V49" s="136"/>
      <c r="W49" s="136"/>
    </row>
    <row r="50" spans="1:23" x14ac:dyDescent="0.2">
      <c r="C50" s="30"/>
      <c r="D50" s="30"/>
      <c r="E50" s="30"/>
      <c r="G50" s="38"/>
      <c r="I50" s="361"/>
      <c r="J50" s="21"/>
      <c r="L50" s="38"/>
      <c r="M50" s="30"/>
      <c r="N50" s="38"/>
      <c r="O50" s="30"/>
      <c r="P50" s="38"/>
      <c r="Q50" s="30"/>
      <c r="R50" s="38"/>
      <c r="S50" s="30"/>
    </row>
    <row r="55" spans="1:23" x14ac:dyDescent="0.2">
      <c r="W55" s="151"/>
    </row>
    <row r="56" spans="1:23" x14ac:dyDescent="0.2">
      <c r="C56" s="33">
        <f>C30-BG!G54</f>
        <v>0</v>
      </c>
      <c r="E56" s="33">
        <f>E30-BG!G55</f>
        <v>-0.33899999997811392</v>
      </c>
      <c r="W56" s="151"/>
    </row>
  </sheetData>
  <mergeCells count="17">
    <mergeCell ref="G7:K7"/>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 ref="Q14:Q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tabColor rgb="FF92D050"/>
    <pageSetUpPr fitToPage="1"/>
  </sheetPr>
  <dimension ref="A1:K55"/>
  <sheetViews>
    <sheetView showGridLines="0" topLeftCell="A5" zoomScale="90" zoomScaleNormal="90" workbookViewId="0">
      <selection activeCell="A15" sqref="A15"/>
    </sheetView>
  </sheetViews>
  <sheetFormatPr baseColWidth="10" defaultColWidth="10.85546875" defaultRowHeight="12.75" x14ac:dyDescent="0.2"/>
  <cols>
    <col min="1" max="1" width="62.42578125" style="21" customWidth="1"/>
    <col min="2" max="2" width="21.140625" style="33" customWidth="1"/>
    <col min="3" max="3" width="21.28515625" style="33" customWidth="1"/>
    <col min="4" max="4" width="2.42578125" style="21" customWidth="1"/>
    <col min="5" max="5" width="5.42578125" style="21" customWidth="1"/>
    <col min="6" max="6" width="2.28515625" style="21" customWidth="1"/>
    <col min="7" max="7" width="4.42578125" style="21" customWidth="1"/>
    <col min="8" max="8" width="44.7109375" style="21" customWidth="1"/>
    <col min="9" max="9" width="16.5703125" style="136" bestFit="1" customWidth="1"/>
    <col min="10" max="10" width="13.5703125" style="21" customWidth="1"/>
    <col min="11" max="11" width="12.85546875" style="21" bestFit="1" customWidth="1"/>
    <col min="12" max="16384" width="10.85546875" style="21"/>
  </cols>
  <sheetData>
    <row r="1" spans="1:10" x14ac:dyDescent="0.2">
      <c r="A1" s="21" t="str">
        <f>EVPN!A1</f>
        <v>GRUPO VAZQUEZ S.A.E.</v>
      </c>
      <c r="C1" s="154" t="s">
        <v>263</v>
      </c>
      <c r="D1" s="178"/>
    </row>
    <row r="2" spans="1:10" x14ac:dyDescent="0.2">
      <c r="A2" s="20"/>
      <c r="B2" s="31"/>
      <c r="C2" s="31"/>
    </row>
    <row r="3" spans="1:10" hidden="1" x14ac:dyDescent="0.2">
      <c r="A3" s="488"/>
      <c r="B3" s="488"/>
      <c r="C3" s="488"/>
    </row>
    <row r="4" spans="1:10" x14ac:dyDescent="0.2">
      <c r="A4" s="20"/>
      <c r="B4" s="31"/>
      <c r="C4" s="31"/>
    </row>
    <row r="5" spans="1:10" x14ac:dyDescent="0.2">
      <c r="A5" s="20"/>
      <c r="B5" s="31"/>
      <c r="C5" s="31"/>
    </row>
    <row r="6" spans="1:10" x14ac:dyDescent="0.2">
      <c r="A6" s="20"/>
      <c r="B6" s="31"/>
      <c r="C6" s="31"/>
    </row>
    <row r="7" spans="1:10" x14ac:dyDescent="0.2">
      <c r="A7" s="476" t="s">
        <v>843</v>
      </c>
      <c r="B7" s="476"/>
      <c r="C7" s="476"/>
    </row>
    <row r="8" spans="1:10" x14ac:dyDescent="0.2">
      <c r="A8" s="476" t="str">
        <f>BG!A8</f>
        <v>Al 31 de Marzo 2024</v>
      </c>
      <c r="B8" s="476"/>
      <c r="C8" s="476"/>
    </row>
    <row r="9" spans="1:10" x14ac:dyDescent="0.2">
      <c r="A9" s="477" t="s">
        <v>199</v>
      </c>
      <c r="B9" s="477"/>
      <c r="C9" s="477"/>
    </row>
    <row r="10" spans="1:10" x14ac:dyDescent="0.2">
      <c r="A10" s="477" t="s">
        <v>183</v>
      </c>
      <c r="B10" s="477"/>
      <c r="C10" s="477"/>
    </row>
    <row r="11" spans="1:10" x14ac:dyDescent="0.2">
      <c r="A11" s="433"/>
      <c r="B11" s="433"/>
      <c r="C11" s="433"/>
      <c r="J11" s="151"/>
    </row>
    <row r="12" spans="1:10" x14ac:dyDescent="0.2">
      <c r="A12" s="433"/>
      <c r="B12" s="433"/>
      <c r="C12" s="433"/>
      <c r="J12" s="151"/>
    </row>
    <row r="13" spans="1:10" x14ac:dyDescent="0.2">
      <c r="A13" s="159"/>
      <c r="B13" s="385" t="s">
        <v>1040</v>
      </c>
      <c r="C13" s="385" t="s">
        <v>1039</v>
      </c>
      <c r="J13" s="151"/>
    </row>
    <row r="14" spans="1:10" x14ac:dyDescent="0.2">
      <c r="B14" s="250"/>
      <c r="C14" s="250"/>
      <c r="J14" s="151"/>
    </row>
    <row r="15" spans="1:10" x14ac:dyDescent="0.2">
      <c r="A15" s="19" t="s">
        <v>184</v>
      </c>
      <c r="B15" s="136"/>
      <c r="C15" s="136"/>
      <c r="J15" s="151"/>
    </row>
    <row r="16" spans="1:10" x14ac:dyDescent="0.2">
      <c r="A16" s="21" t="s">
        <v>296</v>
      </c>
      <c r="B16" s="136">
        <v>3544989.7370000002</v>
      </c>
      <c r="C16" s="136">
        <v>4876050.3650000002</v>
      </c>
      <c r="J16" s="151"/>
    </row>
    <row r="17" spans="1:11" x14ac:dyDescent="0.2">
      <c r="A17" s="21" t="s">
        <v>42</v>
      </c>
      <c r="B17" s="246">
        <v>-19212256.967999998</v>
      </c>
      <c r="C17" s="246">
        <v>-3736713.3859999999</v>
      </c>
      <c r="F17" s="26"/>
      <c r="J17" s="151"/>
    </row>
    <row r="18" spans="1:11" x14ac:dyDescent="0.2">
      <c r="A18" s="21" t="s">
        <v>43</v>
      </c>
      <c r="B18" s="136">
        <v>-664014.98499999999</v>
      </c>
      <c r="C18" s="136">
        <v>643648.52</v>
      </c>
      <c r="F18" s="26"/>
      <c r="J18" s="151"/>
    </row>
    <row r="19" spans="1:11" x14ac:dyDescent="0.2">
      <c r="A19" s="21" t="s">
        <v>1056</v>
      </c>
      <c r="B19" s="136">
        <v>-804821.76899999997</v>
      </c>
      <c r="C19" s="136">
        <v>-371449.74300000002</v>
      </c>
      <c r="F19" s="26"/>
      <c r="J19" s="151"/>
    </row>
    <row r="20" spans="1:11" x14ac:dyDescent="0.2">
      <c r="A20" s="21" t="s">
        <v>821</v>
      </c>
      <c r="B20" s="136">
        <v>-3651900.111</v>
      </c>
      <c r="C20" s="136">
        <v>-1681916.7690000001</v>
      </c>
      <c r="J20" s="151"/>
    </row>
    <row r="21" spans="1:11" x14ac:dyDescent="0.2">
      <c r="A21" s="86" t="s">
        <v>44</v>
      </c>
      <c r="B21" s="237">
        <f>SUM(B16:B20)</f>
        <v>-20788004.096000001</v>
      </c>
      <c r="C21" s="237">
        <f>SUM(C16:C20)</f>
        <v>-270381.0129999998</v>
      </c>
      <c r="J21" s="151"/>
    </row>
    <row r="22" spans="1:11" x14ac:dyDescent="0.2">
      <c r="B22" s="160"/>
      <c r="C22" s="160"/>
      <c r="J22" s="151"/>
    </row>
    <row r="23" spans="1:11" x14ac:dyDescent="0.2">
      <c r="A23" s="19" t="s">
        <v>185</v>
      </c>
      <c r="B23" s="160"/>
      <c r="C23" s="160"/>
      <c r="J23" s="151"/>
    </row>
    <row r="24" spans="1:11" ht="12.75" hidden="1" customHeight="1" x14ac:dyDescent="0.2">
      <c r="A24" s="21" t="s">
        <v>45</v>
      </c>
      <c r="B24" s="160"/>
      <c r="C24" s="160"/>
      <c r="F24" s="26"/>
      <c r="J24" s="151"/>
    </row>
    <row r="25" spans="1:11" ht="12.75" hidden="1" customHeight="1" x14ac:dyDescent="0.2">
      <c r="A25" s="21" t="s">
        <v>46</v>
      </c>
      <c r="B25" s="160"/>
      <c r="C25" s="160"/>
      <c r="J25" s="151"/>
    </row>
    <row r="26" spans="1:11" x14ac:dyDescent="0.2">
      <c r="A26" s="21" t="s">
        <v>841</v>
      </c>
      <c r="B26" s="136">
        <v>-2429646.0630000001</v>
      </c>
      <c r="C26" s="136">
        <v>-2386515.2650000001</v>
      </c>
      <c r="J26" s="151"/>
      <c r="K26" s="151"/>
    </row>
    <row r="27" spans="1:11" x14ac:dyDescent="0.2">
      <c r="A27" s="21" t="s">
        <v>842</v>
      </c>
      <c r="B27" s="246">
        <v>-57154013.712000005</v>
      </c>
      <c r="C27" s="246">
        <v>1609272.4770000002</v>
      </c>
      <c r="E27" s="136"/>
      <c r="J27" s="151"/>
    </row>
    <row r="28" spans="1:11" x14ac:dyDescent="0.2">
      <c r="A28" s="86" t="s">
        <v>47</v>
      </c>
      <c r="B28" s="237">
        <f>SUM(B24:B27)</f>
        <v>-59583659.775000006</v>
      </c>
      <c r="C28" s="237">
        <f>SUM(C24:C27)</f>
        <v>-777242.78799999994</v>
      </c>
      <c r="J28" s="151"/>
    </row>
    <row r="29" spans="1:11" x14ac:dyDescent="0.2">
      <c r="B29" s="160"/>
      <c r="C29" s="160"/>
      <c r="J29" s="151"/>
    </row>
    <row r="30" spans="1:11" x14ac:dyDescent="0.2">
      <c r="A30" s="19" t="s">
        <v>186</v>
      </c>
      <c r="B30" s="160"/>
      <c r="C30" s="160"/>
      <c r="J30" s="151"/>
    </row>
    <row r="31" spans="1:11" x14ac:dyDescent="0.2">
      <c r="A31" s="21" t="s">
        <v>297</v>
      </c>
      <c r="B31" s="136">
        <v>91808185.966999993</v>
      </c>
      <c r="C31" s="136">
        <v>-4207050.7819999997</v>
      </c>
      <c r="J31" s="151"/>
    </row>
    <row r="32" spans="1:11" x14ac:dyDescent="0.2">
      <c r="A32" s="21" t="s">
        <v>865</v>
      </c>
      <c r="B32" s="136">
        <v>0</v>
      </c>
      <c r="C32" s="136">
        <v>0</v>
      </c>
      <c r="J32" s="151"/>
    </row>
    <row r="33" spans="1:10" x14ac:dyDescent="0.2">
      <c r="A33" s="21" t="s">
        <v>79</v>
      </c>
      <c r="B33" s="136">
        <v>0</v>
      </c>
      <c r="C33" s="136">
        <v>0</v>
      </c>
      <c r="J33" s="151"/>
    </row>
    <row r="34" spans="1:10" x14ac:dyDescent="0.2">
      <c r="A34" s="21" t="s">
        <v>909</v>
      </c>
      <c r="B34" s="27">
        <v>0</v>
      </c>
      <c r="C34" s="27">
        <v>-1779943.4979999999</v>
      </c>
      <c r="J34" s="151"/>
    </row>
    <row r="35" spans="1:10" x14ac:dyDescent="0.2">
      <c r="A35" s="86" t="s">
        <v>298</v>
      </c>
      <c r="B35" s="237">
        <f>SUM(B31:B34)</f>
        <v>91808185.966999993</v>
      </c>
      <c r="C35" s="237">
        <f>SUM(C31:C34)</f>
        <v>-5986994.2799999993</v>
      </c>
      <c r="J35" s="151"/>
    </row>
    <row r="36" spans="1:10" x14ac:dyDescent="0.2">
      <c r="A36" s="87"/>
      <c r="B36" s="160"/>
      <c r="C36" s="160"/>
      <c r="J36" s="151"/>
    </row>
    <row r="37" spans="1:10" x14ac:dyDescent="0.2">
      <c r="A37" s="161" t="s">
        <v>80</v>
      </c>
      <c r="B37" s="160">
        <f>B21+B28+B35</f>
        <v>11436522.095999986</v>
      </c>
      <c r="C37" s="160">
        <f>C21+C28+C35</f>
        <v>-7034618.0809999993</v>
      </c>
      <c r="J37" s="151"/>
    </row>
    <row r="38" spans="1:10" x14ac:dyDescent="0.2">
      <c r="A38" s="161" t="s">
        <v>81</v>
      </c>
      <c r="B38" s="160">
        <v>-10856506.528000001</v>
      </c>
      <c r="C38" s="160">
        <v>6916022.2259999998</v>
      </c>
      <c r="J38" s="151"/>
    </row>
    <row r="39" spans="1:10" x14ac:dyDescent="0.2">
      <c r="A39" s="161" t="s">
        <v>82</v>
      </c>
      <c r="B39" s="160">
        <v>4258775.6909999996</v>
      </c>
      <c r="C39" s="160">
        <v>982207.84100000001</v>
      </c>
      <c r="J39" s="151"/>
    </row>
    <row r="40" spans="1:10" x14ac:dyDescent="0.2">
      <c r="B40" s="160"/>
      <c r="C40" s="160"/>
      <c r="J40" s="151"/>
    </row>
    <row r="41" spans="1:10" x14ac:dyDescent="0.2">
      <c r="A41" s="86" t="s">
        <v>48</v>
      </c>
      <c r="B41" s="237">
        <f>+SUM(B37:B39)</f>
        <v>4838791.2589999847</v>
      </c>
      <c r="C41" s="237">
        <f>+SUM(C37:C39)</f>
        <v>863611.9860000005</v>
      </c>
      <c r="J41" s="151"/>
    </row>
    <row r="42" spans="1:10" x14ac:dyDescent="0.2">
      <c r="B42" s="29" t="e">
        <v>#REF!</v>
      </c>
      <c r="C42" s="30"/>
      <c r="J42" s="151"/>
    </row>
    <row r="43" spans="1:10" x14ac:dyDescent="0.2">
      <c r="A43" s="21" t="s">
        <v>284</v>
      </c>
      <c r="B43" s="30"/>
      <c r="C43" s="30"/>
      <c r="J43" s="151"/>
    </row>
    <row r="44" spans="1:10" x14ac:dyDescent="0.2">
      <c r="B44" s="30"/>
      <c r="C44" s="30"/>
      <c r="J44" s="151"/>
    </row>
    <row r="45" spans="1:10" x14ac:dyDescent="0.2">
      <c r="B45" s="30"/>
      <c r="C45" s="30"/>
      <c r="J45" s="151"/>
    </row>
    <row r="46" spans="1:10" x14ac:dyDescent="0.2">
      <c r="B46" s="30"/>
      <c r="C46" s="30"/>
      <c r="J46" s="151"/>
    </row>
    <row r="47" spans="1:10" x14ac:dyDescent="0.2">
      <c r="J47" s="151"/>
    </row>
    <row r="48" spans="1:10" x14ac:dyDescent="0.2">
      <c r="J48" s="151"/>
    </row>
    <row r="49" spans="2:10" x14ac:dyDescent="0.2">
      <c r="B49" s="450"/>
      <c r="C49" s="450"/>
      <c r="J49" s="151"/>
    </row>
    <row r="50" spans="2:10" x14ac:dyDescent="0.2">
      <c r="B50" s="136"/>
      <c r="C50" s="136"/>
      <c r="J50" s="151"/>
    </row>
    <row r="51" spans="2:10" x14ac:dyDescent="0.2">
      <c r="B51" s="136"/>
      <c r="C51" s="136"/>
      <c r="J51" s="151"/>
    </row>
    <row r="52" spans="2:10" x14ac:dyDescent="0.2">
      <c r="B52" s="136"/>
      <c r="C52" s="136"/>
      <c r="J52" s="151"/>
    </row>
    <row r="53" spans="2:10" x14ac:dyDescent="0.2">
      <c r="B53" s="136"/>
      <c r="C53" s="136"/>
      <c r="J53" s="151"/>
    </row>
    <row r="54" spans="2:10" x14ac:dyDescent="0.2">
      <c r="B54" s="136"/>
      <c r="C54" s="136"/>
      <c r="J54" s="151"/>
    </row>
    <row r="55" spans="2:10" x14ac:dyDescent="0.2">
      <c r="B55" s="136"/>
      <c r="C55" s="136"/>
      <c r="J55" s="151"/>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pageSetUpPr fitToPage="1"/>
  </sheetPr>
  <dimension ref="A1:S18"/>
  <sheetViews>
    <sheetView showGridLines="0" zoomScale="90" zoomScaleNormal="90" workbookViewId="0">
      <selection activeCell="A17" sqref="A17:I17"/>
    </sheetView>
  </sheetViews>
  <sheetFormatPr baseColWidth="10" defaultColWidth="11.42578125" defaultRowHeight="12.75" x14ac:dyDescent="0.2"/>
  <cols>
    <col min="1" max="8" width="11.42578125" style="21"/>
    <col min="9" max="9" width="21.140625" style="21" customWidth="1"/>
    <col min="10" max="16384" width="11.42578125" style="21"/>
  </cols>
  <sheetData>
    <row r="1" spans="1:19" ht="15" customHeight="1" x14ac:dyDescent="0.2">
      <c r="A1" s="21" t="str">
        <f>Indice!C1</f>
        <v>GRUPO VAZQUEZ S.A.E.</v>
      </c>
      <c r="I1" s="222" t="s">
        <v>100</v>
      </c>
    </row>
    <row r="5" spans="1:19" ht="15" customHeight="1" x14ac:dyDescent="0.2"/>
    <row r="6" spans="1:19" ht="15" customHeight="1" x14ac:dyDescent="0.2">
      <c r="A6" s="90" t="s">
        <v>706</v>
      </c>
      <c r="B6" s="90"/>
      <c r="C6" s="90"/>
      <c r="D6" s="90"/>
      <c r="E6" s="90"/>
      <c r="F6" s="90"/>
      <c r="G6" s="90"/>
      <c r="H6" s="90" t="str">
        <f>+BG!A8</f>
        <v>Al 31 de Marzo 2024</v>
      </c>
      <c r="I6" s="90"/>
      <c r="J6" s="2"/>
      <c r="K6" s="2"/>
      <c r="L6" s="2"/>
    </row>
    <row r="7" spans="1:19" ht="15" customHeight="1" x14ac:dyDescent="0.2">
      <c r="A7" s="2" t="s">
        <v>991</v>
      </c>
      <c r="B7" s="2"/>
      <c r="C7" s="2"/>
      <c r="D7" s="2"/>
      <c r="E7" s="2"/>
      <c r="F7" s="2"/>
      <c r="G7" s="2"/>
      <c r="H7" s="2"/>
      <c r="I7" s="2"/>
      <c r="J7" s="2"/>
      <c r="K7" s="2"/>
      <c r="L7" s="2"/>
    </row>
    <row r="8" spans="1:19" ht="15" customHeight="1" x14ac:dyDescent="0.2">
      <c r="A8" s="489"/>
      <c r="B8" s="489"/>
      <c r="C8" s="489"/>
      <c r="D8" s="489"/>
      <c r="E8" s="489"/>
      <c r="F8" s="489"/>
      <c r="G8" s="489"/>
      <c r="H8" s="489"/>
      <c r="I8" s="489"/>
      <c r="J8" s="1"/>
      <c r="K8" s="1"/>
      <c r="L8" s="1"/>
    </row>
    <row r="9" spans="1:19" ht="15" customHeight="1" x14ac:dyDescent="0.2">
      <c r="A9" s="1"/>
      <c r="B9" s="1"/>
      <c r="C9" s="1"/>
      <c r="D9" s="1"/>
      <c r="E9" s="1"/>
      <c r="F9" s="1"/>
      <c r="G9" s="1"/>
      <c r="H9" s="1"/>
      <c r="I9" s="1"/>
      <c r="J9" s="1"/>
      <c r="K9" s="1"/>
      <c r="L9" s="1"/>
    </row>
    <row r="10" spans="1:19" ht="15" customHeight="1" x14ac:dyDescent="0.2"/>
    <row r="11" spans="1:19" ht="15" customHeight="1" x14ac:dyDescent="0.2">
      <c r="A11" s="102" t="s">
        <v>0</v>
      </c>
      <c r="B11" s="103"/>
      <c r="C11" s="103"/>
      <c r="D11" s="103"/>
      <c r="E11" s="103"/>
      <c r="F11" s="103"/>
      <c r="G11" s="103"/>
      <c r="H11" s="103"/>
      <c r="I11" s="104"/>
      <c r="J11" s="490"/>
      <c r="K11" s="490"/>
      <c r="L11" s="490"/>
    </row>
    <row r="12" spans="1:19" ht="29.25" customHeight="1" x14ac:dyDescent="0.2">
      <c r="A12" s="491" t="s">
        <v>117</v>
      </c>
      <c r="B12" s="492"/>
      <c r="C12" s="492"/>
      <c r="D12" s="492"/>
      <c r="E12" s="492"/>
      <c r="F12" s="492"/>
      <c r="G12" s="492"/>
      <c r="H12" s="492"/>
      <c r="I12" s="493"/>
    </row>
    <row r="13" spans="1:19" ht="59.25" customHeight="1" x14ac:dyDescent="0.2">
      <c r="A13" s="494" t="s">
        <v>742</v>
      </c>
      <c r="B13" s="494"/>
      <c r="C13" s="494"/>
      <c r="D13" s="494"/>
      <c r="E13" s="494"/>
      <c r="F13" s="494"/>
      <c r="G13" s="494"/>
      <c r="H13" s="494"/>
      <c r="I13" s="495"/>
      <c r="J13" s="1"/>
      <c r="K13" s="2"/>
      <c r="L13" s="1"/>
    </row>
    <row r="14" spans="1:19" ht="71.25" customHeight="1" x14ac:dyDescent="0.2">
      <c r="A14" s="494" t="s">
        <v>744</v>
      </c>
      <c r="B14" s="494"/>
      <c r="C14" s="494"/>
      <c r="D14" s="494"/>
      <c r="E14" s="494"/>
      <c r="F14" s="494"/>
      <c r="G14" s="494"/>
      <c r="H14" s="494"/>
      <c r="I14" s="495"/>
      <c r="K14" s="365"/>
      <c r="L14" s="365"/>
      <c r="M14" s="365"/>
      <c r="N14" s="365"/>
      <c r="O14" s="365"/>
      <c r="P14" s="365"/>
      <c r="Q14" s="365"/>
      <c r="R14" s="365"/>
      <c r="S14" s="365"/>
    </row>
    <row r="15" spans="1:19" ht="27.75" customHeight="1" x14ac:dyDescent="0.2">
      <c r="A15" s="494" t="s">
        <v>745</v>
      </c>
      <c r="B15" s="494"/>
      <c r="C15" s="494"/>
      <c r="D15" s="494"/>
      <c r="E15" s="494"/>
      <c r="F15" s="494"/>
      <c r="G15" s="494"/>
      <c r="H15" s="494"/>
      <c r="I15" s="495"/>
      <c r="K15" s="496"/>
      <c r="L15" s="496"/>
      <c r="M15" s="496"/>
      <c r="N15" s="496"/>
      <c r="O15" s="496"/>
      <c r="P15" s="496"/>
      <c r="Q15" s="496"/>
      <c r="R15" s="496"/>
      <c r="S15" s="496"/>
    </row>
    <row r="16" spans="1:19" ht="30" customHeight="1" x14ac:dyDescent="0.2">
      <c r="A16" s="494" t="s">
        <v>820</v>
      </c>
      <c r="B16" s="494"/>
      <c r="C16" s="494"/>
      <c r="D16" s="494"/>
      <c r="E16" s="494"/>
      <c r="F16" s="494"/>
      <c r="G16" s="494"/>
      <c r="H16" s="494"/>
      <c r="I16" s="495"/>
      <c r="K16" s="496"/>
      <c r="L16" s="496"/>
      <c r="M16" s="496"/>
      <c r="N16" s="496"/>
      <c r="O16" s="496"/>
      <c r="P16" s="496"/>
      <c r="Q16" s="496"/>
      <c r="R16" s="496"/>
      <c r="S16" s="496"/>
    </row>
    <row r="17" spans="1:19" ht="71.25" customHeight="1" x14ac:dyDescent="0.2">
      <c r="A17" s="494" t="s">
        <v>743</v>
      </c>
      <c r="B17" s="494"/>
      <c r="C17" s="494"/>
      <c r="D17" s="494"/>
      <c r="E17" s="494"/>
      <c r="F17" s="494"/>
      <c r="G17" s="494"/>
      <c r="H17" s="494"/>
      <c r="I17" s="495"/>
      <c r="K17" s="496"/>
      <c r="L17" s="496"/>
      <c r="M17" s="496"/>
      <c r="N17" s="496"/>
      <c r="O17" s="496"/>
      <c r="P17" s="496"/>
      <c r="Q17" s="496"/>
      <c r="R17" s="496"/>
      <c r="S17" s="496"/>
    </row>
    <row r="18" spans="1:19" ht="15" customHeight="1" x14ac:dyDescent="0.2">
      <c r="A18" s="97"/>
      <c r="B18" s="132"/>
      <c r="C18" s="132"/>
      <c r="D18" s="132"/>
      <c r="E18" s="132"/>
      <c r="F18" s="132"/>
      <c r="G18" s="132"/>
      <c r="H18" s="132"/>
      <c r="I18" s="251"/>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J81"/>
  <sheetViews>
    <sheetView showGridLines="0" topLeftCell="A10" zoomScale="90" zoomScaleNormal="90" workbookViewId="0">
      <selection activeCell="F66" sqref="F66"/>
    </sheetView>
  </sheetViews>
  <sheetFormatPr baseColWidth="10" defaultColWidth="11.42578125" defaultRowHeight="12.75" x14ac:dyDescent="0.2"/>
  <cols>
    <col min="1" max="1" width="31.42578125" style="21" customWidth="1"/>
    <col min="2" max="2" width="14.85546875" style="21" customWidth="1"/>
    <col min="3" max="3" width="15.42578125" style="21" customWidth="1"/>
    <col min="4" max="5" width="11.42578125" style="21"/>
    <col min="6" max="6" width="14.42578125" style="21" customWidth="1"/>
    <col min="7" max="7" width="15.42578125" style="21" customWidth="1"/>
    <col min="8" max="8" width="11.42578125" style="21"/>
    <col min="9" max="9" width="16.85546875" style="21" customWidth="1"/>
    <col min="10" max="16384" width="11.42578125" style="21"/>
  </cols>
  <sheetData>
    <row r="1" spans="1:10" ht="15" customHeight="1" x14ac:dyDescent="0.2">
      <c r="A1" s="21" t="str">
        <f>Indice!C1</f>
        <v>GRUPO VAZQUEZ S.A.E.</v>
      </c>
      <c r="I1" s="222" t="s">
        <v>100</v>
      </c>
    </row>
    <row r="2" spans="1:10" ht="15" customHeight="1" x14ac:dyDescent="0.2"/>
    <row r="3" spans="1:10" ht="15" customHeight="1" x14ac:dyDescent="0.2"/>
    <row r="4" spans="1:10" ht="15" customHeight="1" x14ac:dyDescent="0.2"/>
    <row r="5" spans="1:10" ht="15" customHeight="1" x14ac:dyDescent="0.2"/>
    <row r="6" spans="1:10" ht="15" customHeight="1" x14ac:dyDescent="0.2">
      <c r="A6" s="497" t="s">
        <v>1</v>
      </c>
      <c r="B6" s="474"/>
      <c r="C6" s="474"/>
      <c r="D6" s="474"/>
      <c r="E6" s="474"/>
      <c r="F6" s="474"/>
      <c r="G6" s="474"/>
      <c r="H6" s="474"/>
      <c r="I6" s="498"/>
    </row>
    <row r="7" spans="1:10" ht="25.5" customHeight="1" x14ac:dyDescent="0.2">
      <c r="A7" s="508" t="s">
        <v>118</v>
      </c>
      <c r="B7" s="509"/>
      <c r="C7" s="509"/>
      <c r="D7" s="509"/>
      <c r="E7" s="509"/>
      <c r="F7" s="509"/>
      <c r="G7" s="509"/>
      <c r="H7" s="509"/>
      <c r="I7" s="510"/>
      <c r="J7" s="2"/>
    </row>
    <row r="8" spans="1:10" ht="15" customHeight="1" x14ac:dyDescent="0.2">
      <c r="A8" s="96"/>
      <c r="I8" s="173"/>
    </row>
    <row r="9" spans="1:10" ht="15" customHeight="1" x14ac:dyDescent="0.2">
      <c r="A9" s="511" t="s">
        <v>142</v>
      </c>
      <c r="B9" s="512"/>
      <c r="C9" s="512"/>
      <c r="D9" s="512"/>
      <c r="E9" s="512"/>
      <c r="F9" s="512"/>
      <c r="G9" s="512"/>
      <c r="H9" s="512"/>
      <c r="I9" s="513"/>
      <c r="J9" s="2"/>
    </row>
    <row r="10" spans="1:10" ht="55.5" customHeight="1" x14ac:dyDescent="0.2">
      <c r="A10" s="502" t="s">
        <v>735</v>
      </c>
      <c r="B10" s="503"/>
      <c r="C10" s="503"/>
      <c r="D10" s="503"/>
      <c r="E10" s="503"/>
      <c r="F10" s="503"/>
      <c r="G10" s="503"/>
      <c r="H10" s="503"/>
      <c r="I10" s="504"/>
    </row>
    <row r="11" spans="1:10" ht="15" customHeight="1" x14ac:dyDescent="0.2">
      <c r="A11" s="252"/>
      <c r="B11" s="253"/>
      <c r="C11" s="253"/>
      <c r="D11" s="253"/>
      <c r="E11" s="253"/>
      <c r="F11" s="253"/>
      <c r="G11" s="253"/>
      <c r="H11" s="253"/>
      <c r="I11" s="254"/>
    </row>
    <row r="12" spans="1:10" ht="15" customHeight="1" x14ac:dyDescent="0.2">
      <c r="A12" s="499" t="s">
        <v>86</v>
      </c>
      <c r="B12" s="500"/>
      <c r="C12" s="500"/>
      <c r="D12" s="500"/>
      <c r="E12" s="500"/>
      <c r="F12" s="500"/>
      <c r="G12" s="500"/>
      <c r="H12" s="500"/>
      <c r="I12" s="501"/>
      <c r="J12" s="2"/>
    </row>
    <row r="13" spans="1:10" ht="42.75" customHeight="1" x14ac:dyDescent="0.2">
      <c r="A13" s="505" t="s">
        <v>119</v>
      </c>
      <c r="B13" s="506"/>
      <c r="C13" s="506"/>
      <c r="D13" s="506"/>
      <c r="E13" s="506"/>
      <c r="F13" s="506"/>
      <c r="G13" s="506"/>
      <c r="H13" s="506"/>
      <c r="I13" s="507"/>
    </row>
    <row r="14" spans="1:10" ht="15" customHeight="1" x14ac:dyDescent="0.2">
      <c r="A14" s="517"/>
      <c r="B14" s="518"/>
      <c r="C14" s="518"/>
      <c r="D14" s="518"/>
      <c r="E14" s="518"/>
      <c r="F14" s="518"/>
      <c r="G14" s="518"/>
      <c r="H14" s="518"/>
      <c r="I14" s="519"/>
    </row>
    <row r="15" spans="1:10" ht="15" customHeight="1" x14ac:dyDescent="0.2">
      <c r="A15" s="499" t="s">
        <v>87</v>
      </c>
      <c r="B15" s="500"/>
      <c r="C15" s="500"/>
      <c r="D15" s="500"/>
      <c r="E15" s="500"/>
      <c r="F15" s="500"/>
      <c r="G15" s="500"/>
      <c r="H15" s="500"/>
      <c r="I15" s="501"/>
      <c r="J15" s="2"/>
    </row>
    <row r="16" spans="1:10" ht="15" customHeight="1" x14ac:dyDescent="0.2">
      <c r="A16" s="505" t="s">
        <v>876</v>
      </c>
      <c r="B16" s="506"/>
      <c r="C16" s="506"/>
      <c r="D16" s="506"/>
      <c r="E16" s="506"/>
      <c r="F16" s="506"/>
      <c r="G16" s="506"/>
      <c r="H16" s="506"/>
      <c r="I16" s="507"/>
    </row>
    <row r="17" spans="1:10" ht="28.5" customHeight="1" x14ac:dyDescent="0.2">
      <c r="A17" s="505" t="s">
        <v>120</v>
      </c>
      <c r="B17" s="506"/>
      <c r="C17" s="506"/>
      <c r="D17" s="506"/>
      <c r="E17" s="506"/>
      <c r="F17" s="506"/>
      <c r="G17" s="506"/>
      <c r="H17" s="506"/>
      <c r="I17" s="507"/>
    </row>
    <row r="18" spans="1:10" ht="15" customHeight="1" thickBot="1" x14ac:dyDescent="0.25">
      <c r="A18" s="255"/>
      <c r="B18" s="530" t="s">
        <v>1040</v>
      </c>
      <c r="C18" s="530"/>
      <c r="D18" s="530"/>
      <c r="E18" s="375"/>
      <c r="F18" s="375"/>
      <c r="G18" s="48"/>
      <c r="I18" s="173"/>
    </row>
    <row r="19" spans="1:10" ht="44.25" customHeight="1" x14ac:dyDescent="0.2">
      <c r="A19" s="255"/>
      <c r="B19" s="531"/>
      <c r="C19" s="531"/>
      <c r="D19" s="531"/>
      <c r="E19" s="429" t="s">
        <v>816</v>
      </c>
      <c r="F19" s="429" t="s">
        <v>817</v>
      </c>
      <c r="G19" s="48"/>
      <c r="I19" s="173"/>
      <c r="J19" s="48"/>
    </row>
    <row r="20" spans="1:10" ht="15" customHeight="1" x14ac:dyDescent="0.2">
      <c r="A20" s="255"/>
      <c r="B20" s="496" t="s">
        <v>818</v>
      </c>
      <c r="C20" s="496"/>
      <c r="D20" s="496"/>
      <c r="E20" s="435">
        <v>7263.59</v>
      </c>
      <c r="F20" s="376"/>
      <c r="I20" s="173"/>
    </row>
    <row r="21" spans="1:10" ht="15" customHeight="1" thickBot="1" x14ac:dyDescent="0.25">
      <c r="A21" s="255"/>
      <c r="B21" s="522" t="s">
        <v>819</v>
      </c>
      <c r="C21" s="522"/>
      <c r="D21" s="522"/>
      <c r="E21" s="377"/>
      <c r="F21" s="436">
        <v>7283.62</v>
      </c>
      <c r="I21" s="173"/>
      <c r="J21" s="48"/>
    </row>
    <row r="22" spans="1:10" ht="15" customHeight="1" thickBot="1" x14ac:dyDescent="0.25">
      <c r="A22" s="255"/>
      <c r="B22" s="520" t="s">
        <v>1029</v>
      </c>
      <c r="C22" s="520"/>
      <c r="D22" s="520"/>
      <c r="E22" s="375"/>
      <c r="F22" s="375"/>
      <c r="G22" s="48"/>
      <c r="I22" s="173"/>
      <c r="J22" s="48"/>
    </row>
    <row r="23" spans="1:10" ht="39.75" customHeight="1" x14ac:dyDescent="0.2">
      <c r="A23" s="255"/>
      <c r="B23" s="521"/>
      <c r="C23" s="521"/>
      <c r="D23" s="521"/>
      <c r="E23" s="429" t="s">
        <v>816</v>
      </c>
      <c r="F23" s="429" t="s">
        <v>817</v>
      </c>
      <c r="G23" s="48"/>
      <c r="I23" s="173"/>
      <c r="J23" s="48"/>
    </row>
    <row r="24" spans="1:10" ht="15" customHeight="1" x14ac:dyDescent="0.2">
      <c r="A24" s="255"/>
      <c r="B24" s="496" t="s">
        <v>818</v>
      </c>
      <c r="C24" s="496"/>
      <c r="D24" s="496"/>
      <c r="E24" s="435">
        <v>7377.82</v>
      </c>
      <c r="F24" s="376"/>
      <c r="G24" s="48"/>
      <c r="I24" s="173"/>
    </row>
    <row r="25" spans="1:10" ht="15" customHeight="1" thickBot="1" x14ac:dyDescent="0.25">
      <c r="A25" s="255"/>
      <c r="B25" s="522" t="s">
        <v>819</v>
      </c>
      <c r="C25" s="522"/>
      <c r="D25" s="522"/>
      <c r="E25" s="377"/>
      <c r="F25" s="436">
        <v>7411.91</v>
      </c>
      <c r="G25" s="48"/>
      <c r="H25" s="48"/>
      <c r="I25" s="256"/>
    </row>
    <row r="26" spans="1:10" ht="15" customHeight="1" x14ac:dyDescent="0.2">
      <c r="A26" s="255"/>
      <c r="G26" s="48"/>
      <c r="H26" s="48"/>
      <c r="I26" s="256"/>
      <c r="J26" s="48"/>
    </row>
    <row r="27" spans="1:10" ht="15" customHeight="1" x14ac:dyDescent="0.2">
      <c r="A27" s="174"/>
      <c r="B27" s="175"/>
      <c r="C27" s="175"/>
      <c r="D27" s="175"/>
      <c r="E27" s="175"/>
      <c r="F27" s="175"/>
      <c r="G27" s="175"/>
      <c r="H27" s="175"/>
      <c r="I27" s="176"/>
      <c r="J27" s="48"/>
    </row>
    <row r="28" spans="1:10" x14ac:dyDescent="0.2">
      <c r="A28" s="499" t="s">
        <v>37</v>
      </c>
      <c r="B28" s="500"/>
      <c r="C28" s="500"/>
      <c r="D28" s="500"/>
      <c r="E28" s="500"/>
      <c r="F28" s="500"/>
      <c r="G28" s="500"/>
      <c r="H28" s="500"/>
      <c r="I28" s="501"/>
      <c r="J28" s="53"/>
    </row>
    <row r="29" spans="1:10" ht="28.15" customHeight="1" x14ac:dyDescent="0.2">
      <c r="A29" s="502" t="s">
        <v>880</v>
      </c>
      <c r="B29" s="503"/>
      <c r="C29" s="503"/>
      <c r="D29" s="503"/>
      <c r="E29" s="503"/>
      <c r="F29" s="503"/>
      <c r="G29" s="503"/>
      <c r="H29" s="503"/>
      <c r="I29" s="504"/>
    </row>
    <row r="30" spans="1:10" ht="15" customHeight="1" x14ac:dyDescent="0.2">
      <c r="A30" s="174"/>
      <c r="B30" s="175"/>
      <c r="C30" s="175"/>
      <c r="D30" s="175"/>
      <c r="E30" s="175"/>
      <c r="F30" s="175"/>
      <c r="G30" s="175"/>
      <c r="H30" s="175"/>
      <c r="I30" s="176"/>
      <c r="J30" s="2"/>
    </row>
    <row r="31" spans="1:10" x14ac:dyDescent="0.2">
      <c r="A31" s="511" t="s">
        <v>122</v>
      </c>
      <c r="B31" s="512"/>
      <c r="C31" s="512"/>
      <c r="D31" s="512"/>
      <c r="E31" s="512"/>
      <c r="F31" s="512"/>
      <c r="G31" s="512"/>
      <c r="H31" s="512"/>
      <c r="I31" s="513"/>
    </row>
    <row r="32" spans="1:10" ht="198.75" customHeight="1" x14ac:dyDescent="0.2">
      <c r="A32" s="502" t="s">
        <v>1055</v>
      </c>
      <c r="B32" s="523"/>
      <c r="C32" s="523"/>
      <c r="D32" s="523"/>
      <c r="E32" s="523"/>
      <c r="F32" s="523"/>
      <c r="G32" s="523"/>
      <c r="H32" s="523"/>
      <c r="I32" s="524"/>
    </row>
    <row r="33" spans="1:10" ht="15" customHeight="1" x14ac:dyDescent="0.2">
      <c r="A33" s="517"/>
      <c r="B33" s="518"/>
      <c r="C33" s="518"/>
      <c r="D33" s="518"/>
      <c r="E33" s="518"/>
      <c r="F33" s="518"/>
      <c r="G33" s="518"/>
      <c r="H33" s="518"/>
      <c r="I33" s="519"/>
      <c r="J33" s="2"/>
    </row>
    <row r="34" spans="1:10" ht="18.75" customHeight="1" x14ac:dyDescent="0.2">
      <c r="A34" s="499" t="s">
        <v>121</v>
      </c>
      <c r="B34" s="500"/>
      <c r="C34" s="500"/>
      <c r="D34" s="500"/>
      <c r="E34" s="500"/>
      <c r="F34" s="500"/>
      <c r="G34" s="500"/>
      <c r="H34" s="500"/>
      <c r="I34" s="501"/>
      <c r="J34" s="2"/>
    </row>
    <row r="35" spans="1:10" ht="18" customHeight="1" x14ac:dyDescent="0.2">
      <c r="A35" s="514" t="s">
        <v>881</v>
      </c>
      <c r="B35" s="515"/>
      <c r="C35" s="515"/>
      <c r="D35" s="515"/>
      <c r="E35" s="515"/>
      <c r="F35" s="515"/>
      <c r="G35" s="515"/>
      <c r="H35" s="515"/>
      <c r="I35" s="516"/>
      <c r="J35" s="2"/>
    </row>
    <row r="36" spans="1:10" s="34" customFormat="1" ht="15" customHeight="1" x14ac:dyDescent="0.2">
      <c r="A36" s="494" t="s">
        <v>984</v>
      </c>
      <c r="B36" s="494"/>
      <c r="C36" s="494"/>
      <c r="D36" s="494"/>
      <c r="E36" s="494"/>
      <c r="F36" s="494"/>
      <c r="G36" s="494"/>
      <c r="H36" s="494"/>
      <c r="I36" s="495"/>
      <c r="J36" s="69"/>
    </row>
    <row r="37" spans="1:10" s="34" customFormat="1" ht="15" customHeight="1" x14ac:dyDescent="0.2">
      <c r="A37" s="180"/>
      <c r="B37" s="180"/>
      <c r="C37" s="180"/>
      <c r="D37" s="180"/>
      <c r="E37" s="180"/>
      <c r="F37" s="180"/>
      <c r="G37" s="180"/>
      <c r="H37" s="180"/>
      <c r="I37" s="369"/>
      <c r="J37" s="69"/>
    </row>
    <row r="38" spans="1:10" x14ac:dyDescent="0.2">
      <c r="A38" s="499" t="s">
        <v>736</v>
      </c>
      <c r="B38" s="500"/>
      <c r="C38" s="500"/>
      <c r="D38" s="500"/>
      <c r="E38" s="500"/>
      <c r="F38" s="500"/>
      <c r="G38" s="500"/>
      <c r="H38" s="500"/>
      <c r="I38" s="501"/>
    </row>
    <row r="39" spans="1:10" ht="43.5" customHeight="1" x14ac:dyDescent="0.2">
      <c r="A39" s="517" t="s">
        <v>837</v>
      </c>
      <c r="B39" s="518"/>
      <c r="C39" s="518"/>
      <c r="D39" s="518"/>
      <c r="E39" s="518"/>
      <c r="F39" s="518"/>
      <c r="G39" s="518"/>
      <c r="H39" s="518"/>
      <c r="I39" s="519"/>
    </row>
    <row r="40" spans="1:10" ht="15" customHeight="1" x14ac:dyDescent="0.2">
      <c r="A40" s="96"/>
      <c r="I40" s="173"/>
    </row>
    <row r="41" spans="1:10" ht="15" customHeight="1" x14ac:dyDescent="0.2">
      <c r="A41" s="499" t="s">
        <v>737</v>
      </c>
      <c r="B41" s="500"/>
      <c r="C41" s="500"/>
      <c r="D41" s="500"/>
      <c r="E41" s="500"/>
      <c r="F41" s="500"/>
      <c r="G41" s="500"/>
      <c r="H41" s="500"/>
      <c r="I41" s="501"/>
      <c r="J41" s="2"/>
    </row>
    <row r="42" spans="1:10" ht="27.75" customHeight="1" x14ac:dyDescent="0.2">
      <c r="A42" s="502" t="s">
        <v>123</v>
      </c>
      <c r="B42" s="503"/>
      <c r="C42" s="503"/>
      <c r="D42" s="503"/>
      <c r="E42" s="503"/>
      <c r="F42" s="503"/>
      <c r="G42" s="503"/>
      <c r="H42" s="503"/>
      <c r="I42" s="504"/>
      <c r="J42" s="2"/>
    </row>
    <row r="43" spans="1:10" ht="15" customHeight="1" x14ac:dyDescent="0.2">
      <c r="A43" s="174"/>
      <c r="B43" s="175"/>
      <c r="C43" s="175"/>
      <c r="D43" s="175"/>
      <c r="E43" s="175"/>
      <c r="F43" s="175"/>
      <c r="G43" s="175"/>
      <c r="H43" s="175"/>
      <c r="I43" s="176"/>
    </row>
    <row r="44" spans="1:10" ht="15" customHeight="1" x14ac:dyDescent="0.2">
      <c r="A44" s="499" t="s">
        <v>738</v>
      </c>
      <c r="B44" s="500"/>
      <c r="C44" s="500"/>
      <c r="D44" s="500"/>
      <c r="E44" s="500"/>
      <c r="F44" s="500"/>
      <c r="G44" s="500"/>
      <c r="H44" s="500"/>
      <c r="I44" s="501"/>
      <c r="J44" s="2"/>
    </row>
    <row r="45" spans="1:10" ht="27" customHeight="1" x14ac:dyDescent="0.2">
      <c r="A45" s="502" t="s">
        <v>124</v>
      </c>
      <c r="B45" s="503"/>
      <c r="C45" s="503"/>
      <c r="D45" s="503"/>
      <c r="E45" s="503"/>
      <c r="F45" s="503"/>
      <c r="G45" s="503"/>
      <c r="H45" s="503"/>
      <c r="I45" s="504"/>
    </row>
    <row r="46" spans="1:10" ht="15" customHeight="1" x14ac:dyDescent="0.2">
      <c r="A46" s="517"/>
      <c r="B46" s="518"/>
      <c r="C46" s="518"/>
      <c r="D46" s="518"/>
      <c r="E46" s="518"/>
      <c r="F46" s="518"/>
      <c r="G46" s="518"/>
      <c r="H46" s="518"/>
      <c r="I46" s="519"/>
    </row>
    <row r="47" spans="1:10" ht="15" customHeight="1" x14ac:dyDescent="0.2">
      <c r="A47" s="499" t="s">
        <v>739</v>
      </c>
      <c r="B47" s="500"/>
      <c r="C47" s="500"/>
      <c r="D47" s="500"/>
      <c r="E47" s="500"/>
      <c r="F47" s="500"/>
      <c r="G47" s="500"/>
      <c r="H47" s="500"/>
      <c r="I47" s="501"/>
    </row>
    <row r="48" spans="1:10" ht="104.25" customHeight="1" x14ac:dyDescent="0.2">
      <c r="A48" s="533" t="s">
        <v>983</v>
      </c>
      <c r="B48" s="494"/>
      <c r="C48" s="494"/>
      <c r="D48" s="494"/>
      <c r="E48" s="494"/>
      <c r="F48" s="494"/>
      <c r="G48" s="494"/>
      <c r="H48" s="494"/>
      <c r="I48" s="495"/>
      <c r="J48" s="145"/>
    </row>
    <row r="49" spans="1:10" ht="21" customHeight="1" x14ac:dyDescent="0.2">
      <c r="A49" s="532" t="s">
        <v>877</v>
      </c>
      <c r="B49" s="523"/>
      <c r="C49" s="523"/>
      <c r="D49" s="523"/>
      <c r="E49" s="523"/>
      <c r="F49" s="523"/>
      <c r="G49" s="523"/>
      <c r="H49" s="523"/>
      <c r="I49" s="524"/>
      <c r="J49" s="145"/>
    </row>
    <row r="50" spans="1:10" ht="30.6" customHeight="1" x14ac:dyDescent="0.2">
      <c r="A50" s="502" t="s">
        <v>878</v>
      </c>
      <c r="B50" s="503"/>
      <c r="C50" s="503"/>
      <c r="D50" s="503"/>
      <c r="E50" s="503"/>
      <c r="F50" s="503"/>
      <c r="G50" s="503"/>
      <c r="H50" s="503"/>
      <c r="I50" s="504"/>
      <c r="J50" s="145"/>
    </row>
    <row r="51" spans="1:10" ht="22.7" customHeight="1" x14ac:dyDescent="0.2">
      <c r="A51" s="528" t="s">
        <v>879</v>
      </c>
      <c r="B51" s="528"/>
      <c r="C51" s="528"/>
      <c r="D51" s="528"/>
      <c r="E51" s="528"/>
      <c r="F51" s="528"/>
      <c r="G51" s="528"/>
      <c r="H51" s="528"/>
      <c r="I51" s="529"/>
      <c r="J51" s="145"/>
    </row>
    <row r="52" spans="1:10" ht="18" customHeight="1" x14ac:dyDescent="0.2">
      <c r="A52" s="499" t="s">
        <v>740</v>
      </c>
      <c r="B52" s="500"/>
      <c r="C52" s="500"/>
      <c r="D52" s="500"/>
      <c r="E52" s="500"/>
      <c r="F52" s="500"/>
      <c r="G52" s="500"/>
      <c r="H52" s="500"/>
      <c r="I52" s="501"/>
      <c r="J52" s="145"/>
    </row>
    <row r="53" spans="1:10" ht="16.149999999999999" customHeight="1" x14ac:dyDescent="0.2">
      <c r="A53" s="502" t="s">
        <v>125</v>
      </c>
      <c r="B53" s="503"/>
      <c r="C53" s="503"/>
      <c r="D53" s="503"/>
      <c r="E53" s="503"/>
      <c r="F53" s="503"/>
      <c r="G53" s="503"/>
      <c r="H53" s="503"/>
      <c r="I53" s="504"/>
      <c r="J53" s="145"/>
    </row>
    <row r="54" spans="1:10" ht="15" customHeight="1" x14ac:dyDescent="0.2">
      <c r="A54" s="181"/>
      <c r="B54" s="182"/>
      <c r="C54" s="182"/>
      <c r="D54" s="182"/>
      <c r="E54" s="182"/>
      <c r="F54" s="182"/>
      <c r="G54" s="182"/>
      <c r="H54" s="182"/>
      <c r="I54" s="183"/>
      <c r="J54" s="145"/>
    </row>
    <row r="55" spans="1:10" ht="15" customHeight="1" x14ac:dyDescent="0.2">
      <c r="A55" s="499" t="s">
        <v>834</v>
      </c>
      <c r="B55" s="500"/>
      <c r="C55" s="500"/>
      <c r="D55" s="500"/>
      <c r="E55" s="500"/>
      <c r="F55" s="500"/>
      <c r="G55" s="500"/>
      <c r="H55" s="500"/>
      <c r="I55" s="501"/>
      <c r="J55" s="145"/>
    </row>
    <row r="56" spans="1:10" ht="15" customHeight="1" x14ac:dyDescent="0.2">
      <c r="A56" s="502" t="s">
        <v>126</v>
      </c>
      <c r="B56" s="503"/>
      <c r="C56" s="503"/>
      <c r="D56" s="503"/>
      <c r="E56" s="503"/>
      <c r="F56" s="503"/>
      <c r="G56" s="503"/>
      <c r="H56" s="503"/>
      <c r="I56" s="504"/>
      <c r="J56" s="145"/>
    </row>
    <row r="57" spans="1:10" ht="15" customHeight="1" x14ac:dyDescent="0.2">
      <c r="A57" s="174"/>
      <c r="B57" s="175"/>
      <c r="C57" s="175"/>
      <c r="D57" s="175"/>
      <c r="E57" s="175"/>
      <c r="F57" s="175"/>
      <c r="G57" s="175"/>
      <c r="H57" s="175"/>
      <c r="I57" s="176"/>
      <c r="J57" s="145"/>
    </row>
    <row r="58" spans="1:10" ht="15" customHeight="1" x14ac:dyDescent="0.2">
      <c r="A58" s="499" t="s">
        <v>835</v>
      </c>
      <c r="B58" s="500"/>
      <c r="C58" s="500"/>
      <c r="D58" s="500"/>
      <c r="E58" s="500"/>
      <c r="F58" s="500"/>
      <c r="G58" s="500"/>
      <c r="H58" s="500"/>
      <c r="I58" s="501"/>
      <c r="J58" s="145"/>
    </row>
    <row r="59" spans="1:10" ht="39.6" customHeight="1" x14ac:dyDescent="0.2">
      <c r="A59" s="502" t="s">
        <v>985</v>
      </c>
      <c r="B59" s="503"/>
      <c r="C59" s="503"/>
      <c r="D59" s="503"/>
      <c r="E59" s="503"/>
      <c r="F59" s="503"/>
      <c r="G59" s="503"/>
      <c r="H59" s="503"/>
      <c r="I59" s="504"/>
      <c r="J59" s="145"/>
    </row>
    <row r="60" spans="1:10" ht="13.9" customHeight="1" x14ac:dyDescent="0.2">
      <c r="A60" s="174"/>
      <c r="B60" s="175"/>
      <c r="C60" s="175"/>
      <c r="D60" s="175"/>
      <c r="E60" s="175"/>
      <c r="F60" s="175"/>
      <c r="G60" s="175"/>
      <c r="H60" s="175"/>
      <c r="I60" s="176"/>
      <c r="J60" s="145"/>
    </row>
    <row r="61" spans="1:10" ht="18.600000000000001" customHeight="1" x14ac:dyDescent="0.2">
      <c r="A61" s="499" t="s">
        <v>836</v>
      </c>
      <c r="B61" s="500"/>
      <c r="C61" s="500"/>
      <c r="D61" s="500"/>
      <c r="E61" s="500"/>
      <c r="F61" s="500"/>
      <c r="G61" s="500"/>
      <c r="H61" s="500"/>
      <c r="I61" s="501"/>
      <c r="J61" s="145"/>
    </row>
    <row r="62" spans="1:10" x14ac:dyDescent="0.2">
      <c r="A62" s="502" t="s">
        <v>986</v>
      </c>
      <c r="B62" s="503"/>
      <c r="C62" s="503"/>
      <c r="D62" s="503"/>
      <c r="E62" s="503"/>
      <c r="F62" s="503"/>
      <c r="G62" s="503"/>
      <c r="H62" s="503"/>
      <c r="I62" s="504"/>
      <c r="J62" s="145"/>
    </row>
    <row r="63" spans="1:10" ht="15" customHeight="1" x14ac:dyDescent="0.2">
      <c r="A63" s="96"/>
      <c r="I63" s="173"/>
      <c r="J63" s="145"/>
    </row>
    <row r="64" spans="1:10" s="20" customFormat="1" ht="15" customHeight="1" x14ac:dyDescent="0.2">
      <c r="A64" s="525"/>
      <c r="B64" s="526"/>
      <c r="C64" s="526"/>
      <c r="D64" s="526"/>
      <c r="E64" s="526"/>
      <c r="F64" s="526"/>
      <c r="G64" s="526"/>
      <c r="H64" s="526"/>
      <c r="I64" s="527"/>
    </row>
    <row r="65" spans="1:1" ht="15" customHeight="1" x14ac:dyDescent="0.2"/>
    <row r="66" spans="1:1" ht="15" customHeight="1" x14ac:dyDescent="0.2"/>
    <row r="67" spans="1:1" ht="15" customHeight="1" x14ac:dyDescent="0.2">
      <c r="A67" s="126"/>
    </row>
    <row r="68" spans="1:1" ht="15" customHeight="1" x14ac:dyDescent="0.2"/>
    <row r="69" spans="1:1" ht="15" customHeight="1" x14ac:dyDescent="0.2"/>
    <row r="70" spans="1:1" ht="15" customHeight="1" x14ac:dyDescent="0.2"/>
    <row r="71" spans="1:1" ht="15" customHeight="1" x14ac:dyDescent="0.2"/>
    <row r="72" spans="1:1" ht="15" customHeight="1" x14ac:dyDescent="0.2"/>
    <row r="73" spans="1:1" ht="15" customHeight="1" x14ac:dyDescent="0.2"/>
    <row r="74" spans="1:1" ht="15" customHeight="1" x14ac:dyDescent="0.2"/>
    <row r="75" spans="1:1" ht="15" customHeight="1" x14ac:dyDescent="0.2"/>
    <row r="76" spans="1:1" ht="15" customHeight="1" x14ac:dyDescent="0.2"/>
    <row r="77" spans="1:1" ht="15" customHeight="1" x14ac:dyDescent="0.2"/>
    <row r="81" spans="6:10" x14ac:dyDescent="0.2">
      <c r="F81" s="494"/>
      <c r="G81" s="494"/>
      <c r="H81" s="494"/>
      <c r="I81" s="494"/>
      <c r="J81" s="494"/>
    </row>
  </sheetData>
  <mergeCells count="48">
    <mergeCell ref="A50:I50"/>
    <mergeCell ref="B18:D18"/>
    <mergeCell ref="B19:D19"/>
    <mergeCell ref="B20:D20"/>
    <mergeCell ref="B21:D21"/>
    <mergeCell ref="A49:I49"/>
    <mergeCell ref="A45:I45"/>
    <mergeCell ref="A48:I48"/>
    <mergeCell ref="A28:I28"/>
    <mergeCell ref="A38:I38"/>
    <mergeCell ref="A39:I39"/>
    <mergeCell ref="A46:I46"/>
    <mergeCell ref="A47:I47"/>
    <mergeCell ref="A36:I36"/>
    <mergeCell ref="A59:I59"/>
    <mergeCell ref="A55:I55"/>
    <mergeCell ref="A51:I51"/>
    <mergeCell ref="A52:I52"/>
    <mergeCell ref="A56:I56"/>
    <mergeCell ref="A53:I53"/>
    <mergeCell ref="A58:I58"/>
    <mergeCell ref="F81:J81"/>
    <mergeCell ref="A62:I62"/>
    <mergeCell ref="A9:I9"/>
    <mergeCell ref="A17:I17"/>
    <mergeCell ref="A16:I16"/>
    <mergeCell ref="A33:I33"/>
    <mergeCell ref="A14:I14"/>
    <mergeCell ref="A15:I15"/>
    <mergeCell ref="B22:D22"/>
    <mergeCell ref="B23:D23"/>
    <mergeCell ref="B24:D24"/>
    <mergeCell ref="B25:D25"/>
    <mergeCell ref="A29:I29"/>
    <mergeCell ref="A32:I32"/>
    <mergeCell ref="A64:I64"/>
    <mergeCell ref="A61:I61"/>
    <mergeCell ref="A6:I6"/>
    <mergeCell ref="A41:I41"/>
    <mergeCell ref="A44:I44"/>
    <mergeCell ref="A42:I42"/>
    <mergeCell ref="A13:I13"/>
    <mergeCell ref="A7:I7"/>
    <mergeCell ref="A12:I12"/>
    <mergeCell ref="A10:I10"/>
    <mergeCell ref="A31:I31"/>
    <mergeCell ref="A34:I34"/>
    <mergeCell ref="A35:I35"/>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G39"/>
  <sheetViews>
    <sheetView showGridLines="0" zoomScale="85" zoomScaleNormal="85" workbookViewId="0">
      <selection activeCell="F13" sqref="F13"/>
    </sheetView>
  </sheetViews>
  <sheetFormatPr baseColWidth="10" defaultColWidth="11.42578125" defaultRowHeight="12.75" x14ac:dyDescent="0.2"/>
  <cols>
    <col min="1" max="1" width="45.42578125" style="21" customWidth="1"/>
    <col min="2" max="2" width="5.85546875" style="21" customWidth="1"/>
    <col min="3" max="4" width="19.42578125" style="21" customWidth="1"/>
    <col min="5" max="5" width="13.85546875" style="21" customWidth="1"/>
    <col min="6" max="6" width="36.85546875" style="21" bestFit="1" customWidth="1"/>
    <col min="7" max="7" width="13.7109375" style="21" customWidth="1"/>
    <col min="8" max="16384" width="11.42578125" style="21"/>
  </cols>
  <sheetData>
    <row r="1" spans="1:7" ht="15" x14ac:dyDescent="0.25">
      <c r="A1" s="21" t="str">
        <f>Indice!C1</f>
        <v>GRUPO VAZQUEZ S.A.E.</v>
      </c>
      <c r="E1" s="222" t="s">
        <v>100</v>
      </c>
      <c r="F1"/>
    </row>
    <row r="3" spans="1:7" ht="15" x14ac:dyDescent="0.25">
      <c r="F3"/>
      <c r="G3"/>
    </row>
    <row r="4" spans="1:7" ht="15" x14ac:dyDescent="0.25">
      <c r="F4"/>
      <c r="G4"/>
    </row>
    <row r="5" spans="1:7" ht="15" x14ac:dyDescent="0.25">
      <c r="F5"/>
      <c r="G5"/>
    </row>
    <row r="6" spans="1:7" ht="15" x14ac:dyDescent="0.25">
      <c r="A6" s="86" t="s">
        <v>305</v>
      </c>
      <c r="B6" s="86"/>
      <c r="C6" s="86"/>
      <c r="D6" s="86"/>
      <c r="F6"/>
      <c r="G6"/>
    </row>
    <row r="7" spans="1:7" ht="15" x14ac:dyDescent="0.25">
      <c r="A7" s="10" t="s">
        <v>205</v>
      </c>
      <c r="B7" s="10"/>
      <c r="F7"/>
      <c r="G7"/>
    </row>
    <row r="8" spans="1:7" x14ac:dyDescent="0.2">
      <c r="A8" s="10"/>
      <c r="B8" s="10"/>
      <c r="F8" s="448"/>
      <c r="G8" s="449"/>
    </row>
    <row r="9" spans="1:7" x14ac:dyDescent="0.2">
      <c r="A9" s="140" t="s">
        <v>4</v>
      </c>
      <c r="F9" s="448"/>
      <c r="G9" s="449"/>
    </row>
    <row r="10" spans="1:7" x14ac:dyDescent="0.2">
      <c r="A10" s="140"/>
      <c r="C10" s="534" t="s">
        <v>205</v>
      </c>
      <c r="D10" s="534"/>
      <c r="F10" s="448"/>
      <c r="G10" s="449"/>
    </row>
    <row r="11" spans="1:7" x14ac:dyDescent="0.2">
      <c r="A11" s="141" t="s">
        <v>5</v>
      </c>
      <c r="B11" s="142"/>
      <c r="C11" s="374" t="s">
        <v>1040</v>
      </c>
      <c r="D11" s="374" t="s">
        <v>1029</v>
      </c>
      <c r="F11" s="448"/>
      <c r="G11" s="449"/>
    </row>
    <row r="12" spans="1:7" x14ac:dyDescent="0.2">
      <c r="A12" s="24"/>
      <c r="B12" s="142"/>
      <c r="C12" s="257"/>
      <c r="D12" s="257"/>
      <c r="F12" s="448"/>
      <c r="G12" s="449"/>
    </row>
    <row r="13" spans="1:7" x14ac:dyDescent="0.2">
      <c r="A13" s="143" t="s">
        <v>2</v>
      </c>
      <c r="B13" s="142"/>
      <c r="C13" s="139">
        <v>1881.3440000000001</v>
      </c>
      <c r="D13" s="139">
        <v>12101.141</v>
      </c>
      <c r="E13" s="136"/>
      <c r="F13" s="448"/>
      <c r="G13" s="449"/>
    </row>
    <row r="14" spans="1:7" x14ac:dyDescent="0.2">
      <c r="A14" s="10" t="s">
        <v>746</v>
      </c>
      <c r="B14" s="143"/>
      <c r="C14" s="139">
        <v>15569.975</v>
      </c>
      <c r="D14" s="139">
        <v>4215.7420000000002</v>
      </c>
      <c r="E14" s="136"/>
      <c r="F14" s="448"/>
      <c r="G14" s="449"/>
    </row>
    <row r="15" spans="1:7" x14ac:dyDescent="0.2">
      <c r="A15" s="143" t="s">
        <v>304</v>
      </c>
      <c r="B15" s="143"/>
      <c r="C15" s="139">
        <v>3559677.0920000002</v>
      </c>
      <c r="D15" s="139">
        <v>3371519.0660000001</v>
      </c>
      <c r="E15" s="136"/>
      <c r="F15" s="448"/>
      <c r="G15" s="449"/>
    </row>
    <row r="16" spans="1:7" x14ac:dyDescent="0.2">
      <c r="A16" s="143" t="s">
        <v>303</v>
      </c>
      <c r="B16" s="143"/>
      <c r="C16" s="139">
        <v>1261662.8479999995</v>
      </c>
      <c r="D16" s="139">
        <v>870939.74200000009</v>
      </c>
      <c r="E16" s="136"/>
      <c r="F16" s="448"/>
      <c r="G16" s="449"/>
    </row>
    <row r="17" spans="1:7" ht="13.5" thickBot="1" x14ac:dyDescent="0.25">
      <c r="A17" s="144" t="s">
        <v>3</v>
      </c>
      <c r="B17" s="144"/>
      <c r="C17" s="258">
        <f>SUM($C$13:C16)</f>
        <v>4838791.2589999996</v>
      </c>
      <c r="D17" s="258">
        <f>SUM($D$13:D16)</f>
        <v>4258775.6909999996</v>
      </c>
      <c r="E17" s="136"/>
      <c r="F17" s="448"/>
      <c r="G17" s="449"/>
    </row>
    <row r="18" spans="1:7" ht="13.5" thickTop="1" x14ac:dyDescent="0.2">
      <c r="F18" s="448"/>
      <c r="G18" s="449"/>
    </row>
    <row r="19" spans="1:7" x14ac:dyDescent="0.2">
      <c r="F19" s="448"/>
      <c r="G19" s="449"/>
    </row>
    <row r="20" spans="1:7" ht="15" x14ac:dyDescent="0.25">
      <c r="F20"/>
    </row>
    <row r="21" spans="1:7" ht="15" x14ac:dyDescent="0.25">
      <c r="F21"/>
    </row>
    <row r="22" spans="1:7" ht="15" x14ac:dyDescent="0.25">
      <c r="F22"/>
    </row>
    <row r="23" spans="1:7" ht="15" x14ac:dyDescent="0.25">
      <c r="F23"/>
    </row>
    <row r="24" spans="1:7" ht="15" x14ac:dyDescent="0.25">
      <c r="F24"/>
    </row>
    <row r="25" spans="1:7" ht="15" x14ac:dyDescent="0.25">
      <c r="F25"/>
    </row>
    <row r="26" spans="1:7" ht="15" x14ac:dyDescent="0.25">
      <c r="F26"/>
    </row>
    <row r="27" spans="1:7" ht="15" x14ac:dyDescent="0.25">
      <c r="F27"/>
    </row>
    <row r="28" spans="1:7" ht="15" x14ac:dyDescent="0.25">
      <c r="F28"/>
    </row>
    <row r="29" spans="1:7" ht="15" x14ac:dyDescent="0.25">
      <c r="F29"/>
    </row>
    <row r="30" spans="1:7" ht="15" x14ac:dyDescent="0.25">
      <c r="F30"/>
    </row>
    <row r="31" spans="1:7" ht="15" x14ac:dyDescent="0.25">
      <c r="F31"/>
    </row>
    <row r="32" spans="1:7" ht="15" x14ac:dyDescent="0.25">
      <c r="F32"/>
    </row>
    <row r="33" spans="6:6" ht="15" x14ac:dyDescent="0.25">
      <c r="F33"/>
    </row>
    <row r="34" spans="6:6" ht="15" x14ac:dyDescent="0.25">
      <c r="F34"/>
    </row>
    <row r="35" spans="6:6" ht="15" x14ac:dyDescent="0.25">
      <c r="F35"/>
    </row>
    <row r="36" spans="6:6" ht="15" x14ac:dyDescent="0.25">
      <c r="F36"/>
    </row>
    <row r="37" spans="6:6" ht="15" x14ac:dyDescent="0.25">
      <c r="F37"/>
    </row>
    <row r="38" spans="6:6" ht="15" x14ac:dyDescent="0.25">
      <c r="F38"/>
    </row>
    <row r="39" spans="6:6" ht="15" x14ac:dyDescent="0.25">
      <c r="F39"/>
    </row>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92D050"/>
    <pageSetUpPr fitToPage="1"/>
  </sheetPr>
  <dimension ref="A1:H18"/>
  <sheetViews>
    <sheetView showGridLines="0" zoomScale="85" zoomScaleNormal="85" workbookViewId="0">
      <selection activeCell="E30" sqref="E30"/>
    </sheetView>
  </sheetViews>
  <sheetFormatPr baseColWidth="10" defaultColWidth="11.42578125" defaultRowHeight="12.75" x14ac:dyDescent="0.2"/>
  <cols>
    <col min="1" max="1" width="72.85546875" style="21" bestFit="1" customWidth="1"/>
    <col min="2" max="2" width="16.140625" style="21" customWidth="1"/>
    <col min="3" max="3" width="18.28515625" style="21" customWidth="1"/>
    <col min="4" max="4" width="12.28515625" style="136" bestFit="1" customWidth="1"/>
    <col min="5" max="5" width="5.28515625" style="21" customWidth="1"/>
    <col min="6" max="6" width="10.28515625" style="164" bestFit="1" customWidth="1"/>
    <col min="7" max="7" width="12" style="48" bestFit="1" customWidth="1"/>
    <col min="8" max="8" width="11.42578125" style="48"/>
    <col min="9" max="16384" width="11.42578125" style="21"/>
  </cols>
  <sheetData>
    <row r="1" spans="1:7" x14ac:dyDescent="0.2">
      <c r="A1" s="48" t="str">
        <f>Indice!C1</f>
        <v>GRUPO VAZQUEZ S.A.E.</v>
      </c>
      <c r="B1" s="48"/>
      <c r="C1" s="48"/>
      <c r="D1" s="428"/>
      <c r="E1" s="163" t="s">
        <v>100</v>
      </c>
    </row>
    <row r="2" spans="1:7" x14ac:dyDescent="0.2">
      <c r="A2" s="48"/>
      <c r="B2" s="48"/>
      <c r="C2" s="48"/>
      <c r="D2" s="189"/>
      <c r="E2" s="48"/>
      <c r="F2" s="34"/>
      <c r="G2" s="275"/>
    </row>
    <row r="3" spans="1:7" x14ac:dyDescent="0.2">
      <c r="A3" s="48"/>
      <c r="B3" s="48"/>
      <c r="C3" s="48"/>
      <c r="D3" s="189"/>
      <c r="E3" s="48"/>
      <c r="F3" s="34"/>
    </row>
    <row r="4" spans="1:7" x14ac:dyDescent="0.2">
      <c r="A4" s="48"/>
      <c r="B4" s="48"/>
      <c r="C4" s="48"/>
      <c r="D4" s="189"/>
      <c r="E4" s="48"/>
      <c r="F4" s="362"/>
    </row>
    <row r="5" spans="1:7" x14ac:dyDescent="0.2">
      <c r="A5" s="535" t="s">
        <v>191</v>
      </c>
      <c r="B5" s="535"/>
      <c r="C5" s="535"/>
      <c r="D5" s="189"/>
      <c r="E5" s="48"/>
    </row>
    <row r="6" spans="1:7" x14ac:dyDescent="0.2">
      <c r="A6" s="10" t="s">
        <v>205</v>
      </c>
      <c r="B6" s="48"/>
      <c r="C6" s="48"/>
      <c r="D6" s="189"/>
      <c r="E6" s="48"/>
      <c r="G6" s="392"/>
    </row>
    <row r="7" spans="1:7" x14ac:dyDescent="0.2">
      <c r="A7" s="10"/>
      <c r="B7" s="48"/>
      <c r="C7" s="48"/>
      <c r="D7" s="189"/>
      <c r="E7" s="48"/>
    </row>
    <row r="8" spans="1:7" x14ac:dyDescent="0.2">
      <c r="A8" s="47" t="s">
        <v>4</v>
      </c>
      <c r="B8" s="48"/>
      <c r="C8" s="48"/>
      <c r="D8" s="189"/>
      <c r="E8" s="48"/>
    </row>
    <row r="9" spans="1:7" x14ac:dyDescent="0.2">
      <c r="A9" s="47"/>
      <c r="B9" s="534" t="s">
        <v>205</v>
      </c>
      <c r="C9" s="534"/>
      <c r="D9" s="189"/>
      <c r="E9" s="48"/>
    </row>
    <row r="10" spans="1:7" x14ac:dyDescent="0.2">
      <c r="A10" s="141" t="s">
        <v>5</v>
      </c>
      <c r="B10" s="374" t="s">
        <v>1040</v>
      </c>
      <c r="C10" s="374" t="s">
        <v>1029</v>
      </c>
      <c r="D10" s="189"/>
      <c r="E10" s="48"/>
    </row>
    <row r="11" spans="1:7" x14ac:dyDescent="0.2">
      <c r="A11" s="48" t="s">
        <v>309</v>
      </c>
      <c r="B11" s="139">
        <v>9259477.1119999997</v>
      </c>
      <c r="C11" s="139">
        <v>9219374.5240000002</v>
      </c>
      <c r="D11" s="189"/>
      <c r="E11" s="48"/>
    </row>
    <row r="12" spans="1:7" x14ac:dyDescent="0.2">
      <c r="A12" s="48" t="s">
        <v>306</v>
      </c>
      <c r="B12" s="139">
        <v>5778771.5079999994</v>
      </c>
      <c r="C12" s="139">
        <v>7219586.9529999997</v>
      </c>
      <c r="D12" s="189"/>
      <c r="E12" s="48"/>
    </row>
    <row r="13" spans="1:7" x14ac:dyDescent="0.2">
      <c r="A13" s="48" t="s">
        <v>310</v>
      </c>
      <c r="B13" s="139">
        <v>2460617.534</v>
      </c>
      <c r="C13" s="139">
        <v>0</v>
      </c>
      <c r="D13" s="189"/>
      <c r="E13" s="48"/>
    </row>
    <row r="14" spans="1:7" x14ac:dyDescent="0.2">
      <c r="A14" s="48" t="s">
        <v>307</v>
      </c>
      <c r="B14" s="139">
        <v>5040830.0460000001</v>
      </c>
      <c r="C14" s="139">
        <v>5004613.51</v>
      </c>
      <c r="D14" s="189"/>
      <c r="E14" s="48"/>
    </row>
    <row r="15" spans="1:7" x14ac:dyDescent="0.2">
      <c r="A15" s="48" t="s">
        <v>308</v>
      </c>
      <c r="B15" s="139">
        <v>63984.762000000002</v>
      </c>
      <c r="C15" s="139">
        <v>63984.762000000002</v>
      </c>
      <c r="D15" s="189"/>
      <c r="E15" s="48"/>
    </row>
    <row r="16" spans="1:7" ht="13.5" thickBot="1" x14ac:dyDescent="0.25">
      <c r="A16" s="144" t="s">
        <v>3</v>
      </c>
      <c r="B16" s="258">
        <f>SUM($B$11:B15)</f>
        <v>22603680.961999997</v>
      </c>
      <c r="C16" s="258">
        <f>SUM($C$11:C15)</f>
        <v>21507559.748999998</v>
      </c>
      <c r="D16" s="189"/>
      <c r="E16" s="48"/>
    </row>
    <row r="17" spans="1:5" ht="13.5" thickTop="1" x14ac:dyDescent="0.2">
      <c r="A17" s="48"/>
      <c r="B17" s="48"/>
      <c r="C17" s="48"/>
      <c r="D17" s="189"/>
      <c r="E17" s="48"/>
    </row>
    <row r="18" spans="1:5" x14ac:dyDescent="0.2">
      <c r="A18" s="48"/>
      <c r="B18" s="48"/>
      <c r="C18" s="48"/>
      <c r="D18" s="189"/>
      <c r="E18" s="48"/>
    </row>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H45"/>
  <sheetViews>
    <sheetView showGridLines="0" topLeftCell="A4" zoomScale="90" zoomScaleNormal="90" workbookViewId="0">
      <selection activeCell="F25" sqref="F25"/>
    </sheetView>
  </sheetViews>
  <sheetFormatPr baseColWidth="10" defaultColWidth="11.42578125" defaultRowHeight="12.75" x14ac:dyDescent="0.2"/>
  <cols>
    <col min="1" max="1" width="40.28515625" style="10" customWidth="1"/>
    <col min="2" max="2" width="27.7109375" style="10" customWidth="1"/>
    <col min="3" max="3" width="25.42578125" style="10" customWidth="1"/>
    <col min="4" max="4" width="19.5703125" style="10" customWidth="1"/>
    <col min="5" max="5" width="4.85546875" style="10" customWidth="1"/>
    <col min="6" max="6" width="61.5703125" style="10" customWidth="1"/>
    <col min="7" max="7" width="14.85546875" style="10" bestFit="1" customWidth="1"/>
    <col min="8" max="8" width="27.85546875" style="10" bestFit="1" customWidth="1"/>
    <col min="9" max="16384" width="11.42578125" style="10"/>
  </cols>
  <sheetData>
    <row r="1" spans="1:8" x14ac:dyDescent="0.2">
      <c r="A1" s="7" t="str">
        <f>Indice!C1</f>
        <v>GRUPO VAZQUEZ S.A.E.</v>
      </c>
      <c r="F1" s="259" t="s">
        <v>100</v>
      </c>
    </row>
    <row r="2" spans="1:8" x14ac:dyDescent="0.2">
      <c r="A2" s="77"/>
      <c r="B2" s="77"/>
      <c r="F2" s="259"/>
    </row>
    <row r="3" spans="1:8" x14ac:dyDescent="0.2">
      <c r="C3" s="44"/>
    </row>
    <row r="4" spans="1:8" x14ac:dyDescent="0.2">
      <c r="C4" s="44"/>
    </row>
    <row r="5" spans="1:8" x14ac:dyDescent="0.2">
      <c r="A5" s="90" t="s">
        <v>192</v>
      </c>
      <c r="B5" s="90"/>
      <c r="C5" s="90"/>
      <c r="D5" s="90"/>
      <c r="E5" s="90"/>
      <c r="F5" s="90"/>
      <c r="G5" s="90"/>
      <c r="H5" s="90"/>
    </row>
    <row r="6" spans="1:8" x14ac:dyDescent="0.2">
      <c r="A6" s="10" t="s">
        <v>205</v>
      </c>
      <c r="B6" s="80"/>
      <c r="C6" s="80"/>
      <c r="D6" s="80"/>
      <c r="E6" s="80"/>
    </row>
    <row r="7" spans="1:8" x14ac:dyDescent="0.2">
      <c r="A7" s="80"/>
      <c r="B7" s="80"/>
      <c r="C7" s="80"/>
      <c r="D7" s="80"/>
      <c r="E7" s="80"/>
    </row>
    <row r="8" spans="1:8" x14ac:dyDescent="0.2">
      <c r="A8" s="21" t="s">
        <v>719</v>
      </c>
      <c r="B8" s="21"/>
      <c r="E8" s="44"/>
    </row>
    <row r="9" spans="1:8" x14ac:dyDescent="0.2">
      <c r="A9" s="48"/>
      <c r="B9" s="48"/>
      <c r="C9" s="536" t="s">
        <v>162</v>
      </c>
      <c r="D9" s="537"/>
      <c r="E9" s="44"/>
    </row>
    <row r="10" spans="1:8" x14ac:dyDescent="0.2">
      <c r="C10" s="374" t="s">
        <v>1040</v>
      </c>
      <c r="D10" s="374" t="s">
        <v>1029</v>
      </c>
      <c r="E10" s="44"/>
      <c r="F10" s="112" t="s">
        <v>711</v>
      </c>
      <c r="G10" s="113">
        <f>IFERROR(IF(Indice!B6="","2XX2",(Indice!B6)),"2XX2")</f>
        <v>45382</v>
      </c>
      <c r="H10" s="122"/>
    </row>
    <row r="11" spans="1:8" x14ac:dyDescent="0.2">
      <c r="A11" s="78" t="s">
        <v>195</v>
      </c>
      <c r="B11" s="78" t="s">
        <v>311</v>
      </c>
      <c r="C11" s="133">
        <v>300056.29099999997</v>
      </c>
      <c r="D11" s="133">
        <v>126523.84700000001</v>
      </c>
      <c r="E11" s="44"/>
      <c r="F11" s="111" t="s">
        <v>193</v>
      </c>
      <c r="G11" s="42" t="s">
        <v>714</v>
      </c>
      <c r="H11" s="42" t="s">
        <v>718</v>
      </c>
    </row>
    <row r="12" spans="1:8" x14ac:dyDescent="0.2">
      <c r="A12" s="78" t="s">
        <v>195</v>
      </c>
      <c r="B12" s="78" t="s">
        <v>312</v>
      </c>
      <c r="C12" s="133">
        <v>3298755.9739999999</v>
      </c>
      <c r="D12" s="133">
        <v>304358.94799999997</v>
      </c>
      <c r="E12" s="44"/>
      <c r="F12" s="6" t="s">
        <v>6</v>
      </c>
      <c r="G12" s="261">
        <f>+C13</f>
        <v>3598812.2649999997</v>
      </c>
      <c r="H12" s="184">
        <v>0</v>
      </c>
    </row>
    <row r="13" spans="1:8" x14ac:dyDescent="0.2">
      <c r="A13" s="3" t="s">
        <v>3</v>
      </c>
      <c r="B13" s="3"/>
      <c r="C13" s="260">
        <f>+SUM($C$11:C12)</f>
        <v>3598812.2649999997</v>
      </c>
      <c r="D13" s="260">
        <f>+SUM($D$11:D12)</f>
        <v>430882.79499999998</v>
      </c>
      <c r="E13" s="44"/>
      <c r="F13" s="79" t="s">
        <v>10</v>
      </c>
      <c r="G13" s="262">
        <v>0</v>
      </c>
      <c r="H13" s="120"/>
    </row>
    <row r="14" spans="1:8" x14ac:dyDescent="0.2">
      <c r="A14" s="21"/>
      <c r="B14" s="21"/>
      <c r="C14" s="134"/>
      <c r="D14" s="134"/>
      <c r="E14" s="44"/>
      <c r="F14" s="121" t="s">
        <v>85</v>
      </c>
      <c r="G14" s="262"/>
      <c r="H14" s="120"/>
    </row>
    <row r="15" spans="1:8" x14ac:dyDescent="0.2">
      <c r="A15" s="48"/>
      <c r="B15" s="48"/>
      <c r="E15" s="44"/>
      <c r="F15" s="78" t="s">
        <v>7</v>
      </c>
      <c r="G15" s="262">
        <v>0</v>
      </c>
      <c r="H15" s="120">
        <v>0</v>
      </c>
    </row>
    <row r="16" spans="1:8" x14ac:dyDescent="0.2">
      <c r="A16" s="21" t="s">
        <v>720</v>
      </c>
      <c r="B16" s="21"/>
      <c r="E16" s="44"/>
      <c r="F16" s="78" t="s">
        <v>8</v>
      </c>
      <c r="G16" s="262">
        <v>0</v>
      </c>
      <c r="H16" s="120">
        <v>0</v>
      </c>
    </row>
    <row r="17" spans="1:8" x14ac:dyDescent="0.2">
      <c r="A17" s="48"/>
      <c r="B17" s="48"/>
      <c r="C17" s="536" t="s">
        <v>162</v>
      </c>
      <c r="D17" s="537"/>
      <c r="E17" s="44"/>
      <c r="F17" s="78" t="s">
        <v>9</v>
      </c>
      <c r="G17" s="262">
        <v>0</v>
      </c>
      <c r="H17" s="120">
        <v>0</v>
      </c>
    </row>
    <row r="18" spans="1:8" x14ac:dyDescent="0.2">
      <c r="C18" s="374" t="s">
        <v>1040</v>
      </c>
      <c r="D18" s="374" t="s">
        <v>1029</v>
      </c>
      <c r="E18" s="44"/>
      <c r="F18" s="6"/>
      <c r="G18" s="263"/>
      <c r="H18" s="115"/>
    </row>
    <row r="19" spans="1:8" x14ac:dyDescent="0.2">
      <c r="A19" s="78" t="s">
        <v>195</v>
      </c>
      <c r="B19" s="78" t="s">
        <v>311</v>
      </c>
      <c r="C19" s="133">
        <v>0</v>
      </c>
      <c r="D19" s="133">
        <v>0</v>
      </c>
      <c r="F19" s="116" t="s">
        <v>712</v>
      </c>
      <c r="G19" s="133">
        <f>G12+G13</f>
        <v>3598812.2649999997</v>
      </c>
      <c r="H19" s="117"/>
    </row>
    <row r="20" spans="1:8" x14ac:dyDescent="0.2">
      <c r="A20" s="78" t="s">
        <v>195</v>
      </c>
      <c r="B20" s="78" t="s">
        <v>312</v>
      </c>
      <c r="C20" s="133">
        <v>0</v>
      </c>
      <c r="D20" s="133">
        <v>0</v>
      </c>
      <c r="F20" s="6"/>
      <c r="G20" s="263"/>
      <c r="H20" s="115"/>
    </row>
    <row r="21" spans="1:8" x14ac:dyDescent="0.2">
      <c r="A21" s="3" t="s">
        <v>3</v>
      </c>
      <c r="B21" s="3"/>
      <c r="C21" s="260">
        <f>SUM(C19:C20)</f>
        <v>0</v>
      </c>
      <c r="D21" s="260">
        <f t="shared" ref="D21" si="0">SUM(D19:D20)</f>
        <v>0</v>
      </c>
      <c r="F21" s="118" t="s">
        <v>713</v>
      </c>
      <c r="G21" s="264">
        <f>-((G12*H12)+(SUMPRODUCT(G15:G17,H15:H17)))</f>
        <v>0</v>
      </c>
      <c r="H21" s="43"/>
    </row>
    <row r="22" spans="1:8" x14ac:dyDescent="0.2">
      <c r="B22" s="77"/>
      <c r="C22" s="135"/>
      <c r="D22" s="135"/>
      <c r="F22" s="6"/>
      <c r="G22" s="265"/>
      <c r="H22" s="110"/>
    </row>
    <row r="23" spans="1:8" x14ac:dyDescent="0.2">
      <c r="A23" s="77"/>
      <c r="B23" s="77"/>
      <c r="C23" s="77"/>
      <c r="D23" s="77"/>
      <c r="F23" s="119" t="s">
        <v>715</v>
      </c>
      <c r="G23" s="266">
        <f>G19+G21</f>
        <v>3598812.2649999997</v>
      </c>
      <c r="H23" s="4"/>
    </row>
    <row r="24" spans="1:8" x14ac:dyDescent="0.2">
      <c r="A24" s="77"/>
      <c r="B24" s="77"/>
      <c r="C24" s="77"/>
      <c r="D24" s="77"/>
      <c r="F24" s="6"/>
      <c r="G24" s="187"/>
    </row>
    <row r="25" spans="1:8" ht="15" customHeight="1" x14ac:dyDescent="0.2">
      <c r="F25" s="3" t="s">
        <v>11</v>
      </c>
      <c r="G25" s="267"/>
      <c r="H25" s="21"/>
    </row>
    <row r="26" spans="1:8" x14ac:dyDescent="0.2">
      <c r="F26" s="50" t="s">
        <v>12</v>
      </c>
      <c r="G26" s="268" t="s">
        <v>716</v>
      </c>
      <c r="H26" s="114" t="s">
        <v>717</v>
      </c>
    </row>
    <row r="27" spans="1:8" x14ac:dyDescent="0.2">
      <c r="F27" s="6" t="s">
        <v>7</v>
      </c>
      <c r="G27" s="269">
        <v>1</v>
      </c>
      <c r="H27" s="269">
        <v>30</v>
      </c>
    </row>
    <row r="28" spans="1:8" x14ac:dyDescent="0.2">
      <c r="F28" s="6" t="s">
        <v>8</v>
      </c>
      <c r="G28" s="269">
        <v>31</v>
      </c>
      <c r="H28" s="269">
        <v>60</v>
      </c>
    </row>
    <row r="29" spans="1:8" x14ac:dyDescent="0.2">
      <c r="F29" s="6" t="s">
        <v>9</v>
      </c>
      <c r="G29" s="269">
        <v>61</v>
      </c>
      <c r="H29" s="269">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77"/>
      <c r="G42" s="15"/>
    </row>
    <row r="43" spans="5:7" x14ac:dyDescent="0.2">
      <c r="E43" s="77"/>
      <c r="G43" s="134"/>
    </row>
    <row r="44" spans="5:7" x14ac:dyDescent="0.2">
      <c r="E44" s="77"/>
    </row>
    <row r="45" spans="5:7" x14ac:dyDescent="0.2">
      <c r="E45" s="77"/>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pageSetUpPr fitToPage="1"/>
  </sheetPr>
  <dimension ref="A1:H56"/>
  <sheetViews>
    <sheetView showGridLines="0" zoomScale="90" zoomScaleNormal="90" workbookViewId="0">
      <selection activeCell="G20" sqref="G20"/>
    </sheetView>
  </sheetViews>
  <sheetFormatPr baseColWidth="10" defaultColWidth="11.42578125" defaultRowHeight="12.75" x14ac:dyDescent="0.2"/>
  <cols>
    <col min="1" max="1" width="44.140625" style="21" bestFit="1" customWidth="1"/>
    <col min="2" max="2" width="18.140625" style="21" customWidth="1"/>
    <col min="3" max="3" width="14.85546875" style="21" bestFit="1" customWidth="1"/>
    <col min="4" max="4" width="3.5703125" style="21" bestFit="1" customWidth="1"/>
    <col min="5" max="5" width="15.42578125" style="21" bestFit="1" customWidth="1"/>
    <col min="6" max="6" width="13.42578125" style="21" customWidth="1"/>
    <col min="7" max="7" width="14.28515625" style="21" bestFit="1" customWidth="1"/>
    <col min="8" max="8" width="13.85546875" style="21" customWidth="1"/>
    <col min="9" max="16384" width="11.42578125" style="21"/>
  </cols>
  <sheetData>
    <row r="1" spans="1:7" x14ac:dyDescent="0.2">
      <c r="A1" s="2" t="str">
        <f>Indice!C1</f>
        <v>GRUPO VAZQUEZ S.A.E.</v>
      </c>
      <c r="D1" s="222" t="s">
        <v>100</v>
      </c>
    </row>
    <row r="2" spans="1:7" x14ac:dyDescent="0.2">
      <c r="A2" s="2"/>
    </row>
    <row r="3" spans="1:7" x14ac:dyDescent="0.2">
      <c r="A3" s="2"/>
    </row>
    <row r="4" spans="1:7" x14ac:dyDescent="0.2">
      <c r="A4" s="2"/>
    </row>
    <row r="5" spans="1:7" x14ac:dyDescent="0.2">
      <c r="A5" s="90" t="s">
        <v>194</v>
      </c>
      <c r="B5" s="90"/>
      <c r="C5" s="90"/>
      <c r="D5" s="90"/>
      <c r="E5" s="90"/>
      <c r="F5" s="90"/>
      <c r="G5" s="90"/>
    </row>
    <row r="6" spans="1:7" x14ac:dyDescent="0.2">
      <c r="A6" s="10" t="s">
        <v>205</v>
      </c>
      <c r="B6" s="10"/>
    </row>
    <row r="7" spans="1:7" x14ac:dyDescent="0.2">
      <c r="A7" s="10"/>
      <c r="B7" s="10"/>
    </row>
    <row r="8" spans="1:7" x14ac:dyDescent="0.2">
      <c r="A8" s="21" t="s">
        <v>13</v>
      </c>
    </row>
    <row r="10" spans="1:7" x14ac:dyDescent="0.2">
      <c r="A10" s="7" t="s">
        <v>58</v>
      </c>
      <c r="B10" s="10"/>
      <c r="C10" s="10"/>
      <c r="E10" s="7" t="s">
        <v>57</v>
      </c>
      <c r="F10" s="11"/>
      <c r="G10" s="10"/>
    </row>
    <row r="11" spans="1:7" x14ac:dyDescent="0.2">
      <c r="A11" s="10"/>
      <c r="B11" s="483" t="s">
        <v>162</v>
      </c>
      <c r="C11" s="483"/>
      <c r="E11" s="10"/>
      <c r="F11" s="483" t="s">
        <v>162</v>
      </c>
      <c r="G11" s="483"/>
    </row>
    <row r="12" spans="1:7" x14ac:dyDescent="0.2">
      <c r="A12" s="8" t="s">
        <v>5</v>
      </c>
      <c r="B12" s="374" t="s">
        <v>1040</v>
      </c>
      <c r="C12" s="374" t="s">
        <v>1029</v>
      </c>
      <c r="E12" s="8" t="s">
        <v>5</v>
      </c>
      <c r="F12" s="374" t="s">
        <v>1040</v>
      </c>
      <c r="G12" s="374" t="s">
        <v>1029</v>
      </c>
    </row>
    <row r="13" spans="1:7" x14ac:dyDescent="0.2">
      <c r="A13" s="10" t="s">
        <v>200</v>
      </c>
      <c r="B13" s="236">
        <v>7256684.5189999994</v>
      </c>
      <c r="C13" s="236">
        <v>3685167.7290000007</v>
      </c>
      <c r="D13" s="136"/>
      <c r="E13" s="21" t="s">
        <v>838</v>
      </c>
      <c r="F13" s="271">
        <v>3535347.7910000002</v>
      </c>
      <c r="G13" s="271">
        <v>3643111.588</v>
      </c>
    </row>
    <row r="14" spans="1:7" ht="13.5" thickBot="1" x14ac:dyDescent="0.25">
      <c r="A14" s="10" t="s">
        <v>84</v>
      </c>
      <c r="B14" s="236">
        <v>810215.38099999994</v>
      </c>
      <c r="C14" s="236">
        <v>446917.09299999999</v>
      </c>
      <c r="D14" s="136"/>
      <c r="E14" s="7" t="s">
        <v>3</v>
      </c>
      <c r="F14" s="272">
        <f>SUM(F13:F13)</f>
        <v>3535347.7910000002</v>
      </c>
      <c r="G14" s="272">
        <f>SUM(G13:G13)</f>
        <v>3643111.588</v>
      </c>
    </row>
    <row r="15" spans="1:7" ht="13.5" thickTop="1" x14ac:dyDescent="0.2">
      <c r="A15" s="10" t="s">
        <v>14</v>
      </c>
      <c r="B15" s="27">
        <v>1231008.4920000001</v>
      </c>
      <c r="C15" s="27">
        <v>1231008.4920000001</v>
      </c>
      <c r="D15" s="273"/>
      <c r="E15" s="7"/>
      <c r="F15" s="273"/>
      <c r="G15" s="273"/>
    </row>
    <row r="16" spans="1:7" x14ac:dyDescent="0.2">
      <c r="A16" s="10" t="s">
        <v>52</v>
      </c>
      <c r="B16" s="236">
        <v>29723.183000000001</v>
      </c>
      <c r="C16" s="236">
        <v>26308.575000000001</v>
      </c>
      <c r="D16" s="273"/>
      <c r="E16" s="7"/>
      <c r="F16" s="273"/>
      <c r="G16" s="273"/>
    </row>
    <row r="17" spans="1:8" x14ac:dyDescent="0.2">
      <c r="A17" s="10" t="s">
        <v>53</v>
      </c>
      <c r="B17" s="236">
        <v>925940.45</v>
      </c>
      <c r="C17" s="236">
        <v>914742.97600000002</v>
      </c>
      <c r="D17" s="273"/>
      <c r="E17" s="7"/>
      <c r="F17" s="273"/>
      <c r="G17" s="45"/>
    </row>
    <row r="18" spans="1:8" x14ac:dyDescent="0.2">
      <c r="A18" s="10" t="s">
        <v>748</v>
      </c>
      <c r="B18" s="236">
        <v>2672977.9240000001</v>
      </c>
      <c r="C18" s="236">
        <v>1391533.827</v>
      </c>
      <c r="D18" s="136"/>
      <c r="E18" s="7"/>
      <c r="F18" s="273"/>
      <c r="G18" s="45"/>
    </row>
    <row r="19" spans="1:8" x14ac:dyDescent="0.2">
      <c r="A19" s="10" t="s">
        <v>749</v>
      </c>
      <c r="B19" s="236">
        <v>2039147.2929999998</v>
      </c>
      <c r="C19" s="236">
        <v>2039147.2929999998</v>
      </c>
      <c r="D19" s="273"/>
      <c r="F19" s="273"/>
    </row>
    <row r="20" spans="1:8" x14ac:dyDescent="0.2">
      <c r="A20" s="21" t="s">
        <v>747</v>
      </c>
      <c r="B20" s="236">
        <v>78256026.96800001</v>
      </c>
      <c r="C20" s="236">
        <v>74254267.047000021</v>
      </c>
      <c r="D20" s="136"/>
      <c r="F20" s="273"/>
      <c r="H20" s="151"/>
    </row>
    <row r="21" spans="1:8" hidden="1" x14ac:dyDescent="0.2">
      <c r="A21" s="21" t="s">
        <v>884</v>
      </c>
      <c r="B21" s="370">
        <v>0</v>
      </c>
      <c r="C21" s="370">
        <v>0</v>
      </c>
      <c r="D21" s="273"/>
      <c r="E21" s="136"/>
      <c r="F21" s="273"/>
      <c r="G21" s="45"/>
      <c r="H21" s="151"/>
    </row>
    <row r="22" spans="1:8" x14ac:dyDescent="0.2">
      <c r="A22" s="439" t="s">
        <v>1002</v>
      </c>
      <c r="B22" s="370">
        <v>-72884112.522</v>
      </c>
      <c r="C22" s="370">
        <v>-72884112.522</v>
      </c>
      <c r="D22" s="273"/>
      <c r="E22" s="136"/>
      <c r="F22" s="273"/>
      <c r="G22" s="45"/>
    </row>
    <row r="23" spans="1:8" ht="13.5" thickBot="1" x14ac:dyDescent="0.25">
      <c r="A23" s="7" t="s">
        <v>3</v>
      </c>
      <c r="B23" s="258">
        <f>SUM(B13:B22)</f>
        <v>20337611.688000008</v>
      </c>
      <c r="C23" s="258">
        <f>SUM(C13:C22)</f>
        <v>11104980.51000002</v>
      </c>
      <c r="D23" s="136"/>
      <c r="E23" s="136"/>
      <c r="F23" s="273"/>
      <c r="G23" s="45"/>
    </row>
    <row r="24" spans="1:8" ht="13.5" thickTop="1" x14ac:dyDescent="0.2">
      <c r="A24" s="7"/>
      <c r="B24" s="273"/>
      <c r="C24" s="273"/>
      <c r="D24" s="136"/>
      <c r="E24" s="136"/>
      <c r="F24" s="273"/>
    </row>
    <row r="25" spans="1:8" x14ac:dyDescent="0.2">
      <c r="B25" s="273"/>
      <c r="C25" s="273"/>
      <c r="E25" s="136"/>
      <c r="F25" s="273"/>
      <c r="G25" s="45"/>
    </row>
    <row r="26" spans="1:8" x14ac:dyDescent="0.2">
      <c r="E26" s="136"/>
      <c r="F26" s="273"/>
      <c r="G26" s="45"/>
    </row>
    <row r="27" spans="1:8" x14ac:dyDescent="0.2">
      <c r="A27" s="90" t="s">
        <v>902</v>
      </c>
      <c r="B27" s="90"/>
      <c r="C27" s="90"/>
      <c r="D27" s="90"/>
      <c r="E27" s="90"/>
      <c r="F27" s="90"/>
      <c r="G27" s="90"/>
      <c r="H27" s="151"/>
    </row>
    <row r="28" spans="1:8" x14ac:dyDescent="0.2">
      <c r="A28" s="10" t="s">
        <v>205</v>
      </c>
      <c r="B28" s="10"/>
      <c r="E28" s="136"/>
      <c r="F28" s="273"/>
      <c r="G28" s="45"/>
      <c r="H28" s="151"/>
    </row>
    <row r="29" spans="1:8" x14ac:dyDescent="0.2">
      <c r="A29" s="10"/>
      <c r="B29" s="10"/>
      <c r="E29" s="136"/>
      <c r="F29" s="273"/>
      <c r="G29" s="45"/>
      <c r="H29" s="151"/>
    </row>
    <row r="30" spans="1:8" x14ac:dyDescent="0.2">
      <c r="A30" s="21" t="s">
        <v>904</v>
      </c>
      <c r="E30" s="136"/>
      <c r="F30" s="273"/>
      <c r="H30" s="151"/>
    </row>
    <row r="31" spans="1:8" x14ac:dyDescent="0.2">
      <c r="E31" s="136"/>
      <c r="F31" s="273"/>
      <c r="H31" s="151"/>
    </row>
    <row r="32" spans="1:8" x14ac:dyDescent="0.2">
      <c r="E32" s="136"/>
      <c r="F32" s="273"/>
      <c r="G32" s="45"/>
      <c r="H32" s="151"/>
    </row>
    <row r="33" spans="1:8" x14ac:dyDescent="0.2">
      <c r="A33" s="7" t="s">
        <v>58</v>
      </c>
      <c r="B33" s="10"/>
      <c r="C33" s="10"/>
      <c r="E33" s="136"/>
      <c r="F33" s="273"/>
      <c r="G33" s="45"/>
      <c r="H33" s="151"/>
    </row>
    <row r="34" spans="1:8" ht="15" x14ac:dyDescent="0.25">
      <c r="A34" s="10"/>
      <c r="E34" s="136"/>
      <c r="F34" s="273"/>
      <c r="G34" s="45"/>
      <c r="H34" s="368"/>
    </row>
    <row r="35" spans="1:8" ht="15" x14ac:dyDescent="0.25">
      <c r="A35" s="8" t="s">
        <v>5</v>
      </c>
      <c r="B35" s="374" t="s">
        <v>1040</v>
      </c>
      <c r="C35" s="374" t="s">
        <v>1029</v>
      </c>
      <c r="E35" s="136"/>
      <c r="F35" s="273"/>
      <c r="G35" s="45"/>
      <c r="H35"/>
    </row>
    <row r="36" spans="1:8" ht="15" x14ac:dyDescent="0.25">
      <c r="A36" s="10" t="s">
        <v>903</v>
      </c>
      <c r="B36" s="236">
        <v>3385470.483</v>
      </c>
      <c r="C36" s="236">
        <v>3364790.946</v>
      </c>
      <c r="E36" s="136"/>
      <c r="F36" s="273"/>
      <c r="G36" s="45"/>
      <c r="H36"/>
    </row>
    <row r="37" spans="1:8" ht="15.75" thickBot="1" x14ac:dyDescent="0.3">
      <c r="A37" s="7" t="s">
        <v>3</v>
      </c>
      <c r="B37" s="258">
        <f>SUM(B36)</f>
        <v>3385470.483</v>
      </c>
      <c r="C37" s="258">
        <f>SUM(C36)</f>
        <v>3364790.946</v>
      </c>
      <c r="E37" s="136"/>
      <c r="F37" s="273"/>
      <c r="G37" s="136"/>
      <c r="H37"/>
    </row>
    <row r="38" spans="1:8" ht="13.5" thickTop="1" x14ac:dyDescent="0.2">
      <c r="A38" s="7"/>
      <c r="B38" s="273"/>
      <c r="C38" s="273"/>
    </row>
    <row r="39" spans="1:8" x14ac:dyDescent="0.2">
      <c r="F39" s="136"/>
      <c r="G39" s="136"/>
      <c r="H39" s="12"/>
    </row>
    <row r="40" spans="1:8" x14ac:dyDescent="0.2">
      <c r="F40" s="136"/>
      <c r="G40" s="136"/>
      <c r="H40" s="151"/>
    </row>
    <row r="41" spans="1:8" x14ac:dyDescent="0.2">
      <c r="F41" s="136"/>
      <c r="G41" s="136"/>
    </row>
    <row r="42" spans="1:8" x14ac:dyDescent="0.2">
      <c r="F42" s="136"/>
      <c r="G42" s="136"/>
    </row>
    <row r="44" spans="1:8" ht="15" x14ac:dyDescent="0.25">
      <c r="H44"/>
    </row>
    <row r="45" spans="1:8" ht="15" x14ac:dyDescent="0.25">
      <c r="H45"/>
    </row>
    <row r="46" spans="1:8" ht="15" x14ac:dyDescent="0.25">
      <c r="H46"/>
    </row>
    <row r="47" spans="1:8" x14ac:dyDescent="0.2">
      <c r="A47" s="12"/>
      <c r="B47" s="12"/>
      <c r="C47" s="12"/>
      <c r="D47" s="12"/>
      <c r="E47" s="12"/>
      <c r="F47" s="12"/>
      <c r="G47" s="12"/>
      <c r="H47" s="12"/>
    </row>
    <row r="50" spans="1:8" s="12" customFormat="1" x14ac:dyDescent="0.2">
      <c r="A50" s="21"/>
      <c r="B50" s="21"/>
      <c r="C50" s="21"/>
      <c r="D50" s="21"/>
      <c r="E50" s="21"/>
      <c r="F50" s="21"/>
      <c r="G50" s="21"/>
      <c r="H50" s="21"/>
    </row>
    <row r="51" spans="1:8" x14ac:dyDescent="0.2">
      <c r="A51" s="12"/>
      <c r="B51" s="12"/>
      <c r="C51" s="12"/>
      <c r="D51" s="12"/>
      <c r="E51" s="12"/>
      <c r="F51" s="12"/>
      <c r="G51" s="12"/>
      <c r="H51" s="12"/>
    </row>
    <row r="52" spans="1:8" x14ac:dyDescent="0.2">
      <c r="A52" s="12"/>
      <c r="B52" s="12"/>
      <c r="C52" s="12"/>
      <c r="D52" s="12"/>
      <c r="E52" s="12"/>
      <c r="F52" s="12"/>
      <c r="G52" s="12"/>
      <c r="H52" s="12"/>
    </row>
    <row r="53" spans="1:8" x14ac:dyDescent="0.2">
      <c r="A53" s="12"/>
      <c r="B53" s="12"/>
      <c r="C53" s="12"/>
      <c r="D53" s="12"/>
      <c r="E53" s="12"/>
      <c r="F53" s="12"/>
      <c r="G53" s="12"/>
      <c r="H53" s="12"/>
    </row>
    <row r="54" spans="1:8" s="12" customFormat="1" x14ac:dyDescent="0.2">
      <c r="A54" s="21"/>
      <c r="B54" s="21"/>
      <c r="C54" s="21"/>
      <c r="D54" s="21"/>
      <c r="E54" s="21"/>
      <c r="F54" s="21"/>
      <c r="G54" s="21"/>
      <c r="H54" s="21"/>
    </row>
    <row r="55" spans="1:8" s="12" customFormat="1" x14ac:dyDescent="0.2">
      <c r="A55" s="21"/>
      <c r="B55" s="21"/>
      <c r="C55" s="21"/>
      <c r="D55" s="21"/>
      <c r="E55" s="21"/>
      <c r="F55" s="21"/>
      <c r="G55" s="21"/>
      <c r="H55" s="21"/>
    </row>
    <row r="56" spans="1:8" s="12" customFormat="1" x14ac:dyDescent="0.2">
      <c r="A56" s="21"/>
      <c r="B56" s="21"/>
      <c r="C56" s="21"/>
      <c r="D56" s="21"/>
      <c r="E56" s="21"/>
      <c r="F56" s="21"/>
      <c r="G56" s="21"/>
      <c r="H56" s="21"/>
    </row>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pageSetUpPr fitToPage="1"/>
  </sheetPr>
  <dimension ref="A1:D16"/>
  <sheetViews>
    <sheetView showGridLines="0" zoomScale="90" zoomScaleNormal="90" workbookViewId="0">
      <selection activeCell="G26" sqref="G26"/>
    </sheetView>
  </sheetViews>
  <sheetFormatPr baseColWidth="10" defaultColWidth="11.42578125" defaultRowHeight="12.75" x14ac:dyDescent="0.2"/>
  <cols>
    <col min="1" max="1" width="50.140625" style="21" customWidth="1"/>
    <col min="2" max="2" width="19" style="21" customWidth="1"/>
    <col min="3" max="3" width="16.5703125" style="21" customWidth="1"/>
    <col min="4" max="4" width="11.85546875" style="21" bestFit="1" customWidth="1"/>
    <col min="5" max="16384" width="11.42578125" style="21"/>
  </cols>
  <sheetData>
    <row r="1" spans="1:4" x14ac:dyDescent="0.2">
      <c r="A1" s="21" t="str">
        <f>Indice!C1</f>
        <v>GRUPO VAZQUEZ S.A.E.</v>
      </c>
      <c r="D1" s="222" t="s">
        <v>100</v>
      </c>
    </row>
    <row r="5" spans="1:4" x14ac:dyDescent="0.2">
      <c r="A5" s="474" t="s">
        <v>201</v>
      </c>
      <c r="B5" s="474"/>
      <c r="C5" s="474"/>
    </row>
    <row r="6" spans="1:4" x14ac:dyDescent="0.2">
      <c r="A6" s="10" t="s">
        <v>205</v>
      </c>
    </row>
    <row r="7" spans="1:4" x14ac:dyDescent="0.2">
      <c r="A7" s="10"/>
    </row>
    <row r="8" spans="1:4" x14ac:dyDescent="0.2">
      <c r="A8" s="366" t="s">
        <v>16</v>
      </c>
      <c r="B8" s="366"/>
      <c r="C8" s="366"/>
      <c r="D8" s="366"/>
    </row>
    <row r="9" spans="1:4" x14ac:dyDescent="0.2">
      <c r="B9" s="534"/>
      <c r="C9" s="534"/>
    </row>
    <row r="10" spans="1:4" x14ac:dyDescent="0.2">
      <c r="A10" s="8" t="s">
        <v>5</v>
      </c>
      <c r="B10" s="374" t="s">
        <v>1040</v>
      </c>
      <c r="C10" s="374" t="s">
        <v>1029</v>
      </c>
    </row>
    <row r="11" spans="1:4" x14ac:dyDescent="0.2">
      <c r="A11" s="14" t="s">
        <v>83</v>
      </c>
      <c r="B11" s="5">
        <v>40302794.72299999</v>
      </c>
      <c r="C11" s="5">
        <v>37599013.693999991</v>
      </c>
      <c r="D11" s="136"/>
    </row>
    <row r="12" spans="1:4" x14ac:dyDescent="0.2">
      <c r="A12" s="14" t="s">
        <v>851</v>
      </c>
      <c r="B12" s="5">
        <v>40307990.148000002</v>
      </c>
      <c r="C12" s="5">
        <v>40307990.148000002</v>
      </c>
      <c r="D12" s="136"/>
    </row>
    <row r="13" spans="1:4" x14ac:dyDescent="0.2">
      <c r="A13" s="14" t="s">
        <v>750</v>
      </c>
      <c r="B13" s="5">
        <v>9303893.8719999976</v>
      </c>
      <c r="C13" s="5">
        <v>9390807.501000002</v>
      </c>
      <c r="D13" s="136"/>
    </row>
    <row r="14" spans="1:4" ht="13.5" thickBot="1" x14ac:dyDescent="0.25">
      <c r="A14" s="7" t="s">
        <v>15</v>
      </c>
      <c r="B14" s="13">
        <f>SUM(B11:B13)</f>
        <v>89914678.742999986</v>
      </c>
      <c r="C14" s="13">
        <f>SUM(C11:C13)</f>
        <v>87297811.342999995</v>
      </c>
      <c r="D14" s="136"/>
    </row>
    <row r="15" spans="1:4" ht="13.5" thickTop="1" x14ac:dyDescent="0.2">
      <c r="B15" s="362"/>
      <c r="C15" s="362"/>
      <c r="D15" s="136"/>
    </row>
    <row r="16" spans="1:4" x14ac:dyDescent="0.2">
      <c r="B16" s="151"/>
      <c r="C16" s="151"/>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D25D-ED2F-4E6E-BF94-721F1461DB22}">
  <sheetPr>
    <tabColor rgb="FF92D050"/>
    <pageSetUpPr fitToPage="1"/>
  </sheetPr>
  <dimension ref="A1:AD103"/>
  <sheetViews>
    <sheetView showGridLines="0" zoomScaleNormal="100" workbookViewId="0">
      <selection activeCell="H38" sqref="H38"/>
    </sheetView>
  </sheetViews>
  <sheetFormatPr baseColWidth="10" defaultColWidth="11.42578125" defaultRowHeight="12.75" x14ac:dyDescent="0.2"/>
  <cols>
    <col min="1" max="1" width="35.28515625" style="48" customWidth="1"/>
    <col min="2" max="2" width="15.85546875" style="48" customWidth="1"/>
    <col min="3" max="3" width="17.28515625" style="48" customWidth="1"/>
    <col min="4" max="4" width="14.42578125" style="48" customWidth="1"/>
    <col min="5" max="5" width="14" style="48" customWidth="1"/>
    <col min="6" max="6" width="17.7109375" style="48" customWidth="1"/>
    <col min="7" max="7" width="18.42578125" style="48" customWidth="1"/>
    <col min="8" max="8" width="18.7109375" style="48" customWidth="1"/>
    <col min="9" max="9" width="16.42578125" style="48" customWidth="1"/>
    <col min="10" max="10" width="16.28515625" style="48" customWidth="1"/>
    <col min="11" max="11" width="19.7109375" style="48" customWidth="1"/>
    <col min="12" max="12" width="24.42578125" style="48" bestFit="1" customWidth="1"/>
    <col min="13" max="13" width="11.42578125" style="48"/>
    <col min="14" max="14" width="15.7109375" style="48" bestFit="1" customWidth="1"/>
    <col min="15" max="15" width="16.5703125" style="48" bestFit="1" customWidth="1"/>
    <col min="16" max="30" width="11.42578125" style="48"/>
    <col min="31" max="16384" width="11.42578125" style="21"/>
  </cols>
  <sheetData>
    <row r="1" spans="1:13" x14ac:dyDescent="0.2">
      <c r="A1" s="203" t="s">
        <v>741</v>
      </c>
      <c r="B1" s="163"/>
      <c r="D1" s="163" t="s">
        <v>100</v>
      </c>
    </row>
    <row r="3" spans="1:13" x14ac:dyDescent="0.2">
      <c r="A3" s="474" t="s">
        <v>203</v>
      </c>
      <c r="B3" s="474"/>
      <c r="C3" s="474"/>
      <c r="D3" s="474"/>
      <c r="E3" s="474"/>
      <c r="F3" s="474"/>
      <c r="G3" s="123"/>
      <c r="H3" s="123"/>
      <c r="I3" s="123"/>
      <c r="J3" s="123"/>
    </row>
    <row r="4" spans="1:13" s="10" customFormat="1" x14ac:dyDescent="0.2">
      <c r="A4" s="458" t="s">
        <v>162</v>
      </c>
      <c r="B4" s="48"/>
      <c r="C4" s="62"/>
      <c r="D4" s="62"/>
      <c r="E4" s="62"/>
      <c r="F4" s="62"/>
      <c r="I4" s="48"/>
      <c r="J4" s="48"/>
      <c r="K4" s="48"/>
      <c r="L4" s="48"/>
      <c r="M4" s="48"/>
    </row>
    <row r="5" spans="1:13" s="10" customFormat="1" x14ac:dyDescent="0.2">
      <c r="A5" s="48"/>
      <c r="B5" s="48"/>
      <c r="C5" s="62"/>
      <c r="D5" s="62"/>
      <c r="E5" s="62"/>
      <c r="F5" s="62"/>
    </row>
    <row r="6" spans="1:13" x14ac:dyDescent="0.2">
      <c r="A6" s="48" t="s">
        <v>1057</v>
      </c>
    </row>
    <row r="8" spans="1:13" x14ac:dyDescent="0.2">
      <c r="B8" s="374" t="s">
        <v>1040</v>
      </c>
      <c r="C8" s="374" t="s">
        <v>1029</v>
      </c>
    </row>
    <row r="9" spans="1:13" x14ac:dyDescent="0.2">
      <c r="A9" s="48" t="s">
        <v>1027</v>
      </c>
      <c r="B9" s="274">
        <v>54706000</v>
      </c>
      <c r="C9" s="274">
        <v>54305000</v>
      </c>
      <c r="D9" s="442"/>
    </row>
    <row r="10" spans="1:13" x14ac:dyDescent="0.2">
      <c r="A10" s="48" t="s">
        <v>1028</v>
      </c>
      <c r="B10" s="459">
        <v>2253989783.0409307</v>
      </c>
      <c r="C10" s="459">
        <v>847625549.91700006</v>
      </c>
      <c r="D10" s="442"/>
    </row>
    <row r="11" spans="1:13" x14ac:dyDescent="0.2">
      <c r="A11" s="203" t="s">
        <v>1058</v>
      </c>
      <c r="B11" s="460">
        <f>+SUM(B9:B10)</f>
        <v>2308695783.0409307</v>
      </c>
      <c r="C11" s="460">
        <f>+SUM(C9:C10)</f>
        <v>901930549.91700006</v>
      </c>
      <c r="D11" s="442"/>
    </row>
    <row r="12" spans="1:13" x14ac:dyDescent="0.2">
      <c r="B12" s="275"/>
      <c r="C12" s="275"/>
    </row>
    <row r="13" spans="1:13" x14ac:dyDescent="0.2">
      <c r="A13" s="48" t="s">
        <v>1059</v>
      </c>
    </row>
    <row r="15" spans="1:13" x14ac:dyDescent="0.2">
      <c r="B15" s="374" t="s">
        <v>1040</v>
      </c>
      <c r="C15" s="374" t="s">
        <v>1029</v>
      </c>
    </row>
    <row r="16" spans="1:13" ht="25.5" x14ac:dyDescent="0.2">
      <c r="A16" s="461" t="s">
        <v>1060</v>
      </c>
      <c r="B16" s="274">
        <f>+I29</f>
        <v>2070352508.2294934</v>
      </c>
      <c r="C16" s="274">
        <f>+J29</f>
        <v>841157275.00893033</v>
      </c>
    </row>
    <row r="17" spans="1:30" x14ac:dyDescent="0.2">
      <c r="A17" s="461" t="s">
        <v>1061</v>
      </c>
      <c r="B17" s="459">
        <f>+I42</f>
        <v>238343274.81099999</v>
      </c>
      <c r="C17" s="459">
        <f>+J42</f>
        <v>60773274.810999997</v>
      </c>
    </row>
    <row r="18" spans="1:30" x14ac:dyDescent="0.2">
      <c r="A18" s="203" t="s">
        <v>1058</v>
      </c>
      <c r="B18" s="460">
        <f>+SUM(B16:B17)</f>
        <v>2308695783.0404935</v>
      </c>
      <c r="C18" s="460">
        <f>+SUM(C16:C17)</f>
        <v>901930549.81993032</v>
      </c>
      <c r="E18" s="275">
        <f>+C11-C18</f>
        <v>9.7069740295410156E-2</v>
      </c>
    </row>
    <row r="19" spans="1:30" x14ac:dyDescent="0.2">
      <c r="B19" s="275"/>
      <c r="C19" s="275"/>
    </row>
    <row r="20" spans="1:30" x14ac:dyDescent="0.2">
      <c r="A20" s="21"/>
      <c r="B20" s="21"/>
      <c r="C20" s="21"/>
      <c r="D20" s="21"/>
      <c r="E20" s="21"/>
      <c r="F20" s="21"/>
      <c r="G20" s="21"/>
      <c r="H20" s="21"/>
      <c r="I20" s="151"/>
      <c r="N20" s="21"/>
      <c r="O20" s="21"/>
      <c r="P20" s="21"/>
      <c r="Q20" s="21"/>
      <c r="R20" s="21"/>
      <c r="S20" s="21"/>
      <c r="T20" s="21"/>
      <c r="U20" s="21"/>
      <c r="V20" s="21"/>
      <c r="W20" s="21"/>
      <c r="X20" s="21"/>
      <c r="Y20" s="21"/>
      <c r="Z20" s="21"/>
      <c r="AA20" s="21"/>
      <c r="AB20" s="21"/>
      <c r="AC20" s="21"/>
      <c r="AD20" s="21"/>
    </row>
    <row r="21" spans="1:30" x14ac:dyDescent="0.2">
      <c r="A21" s="21" t="s">
        <v>1062</v>
      </c>
      <c r="B21" s="21"/>
      <c r="C21" s="21"/>
      <c r="D21" s="21"/>
      <c r="E21" s="21"/>
      <c r="G21" s="275"/>
      <c r="H21" s="275"/>
      <c r="I21" s="275"/>
      <c r="M21" s="21"/>
      <c r="N21" s="21"/>
      <c r="O21" s="21"/>
      <c r="P21" s="21"/>
      <c r="Q21" s="21"/>
      <c r="R21" s="21"/>
      <c r="S21" s="21"/>
      <c r="T21" s="21"/>
      <c r="U21" s="21"/>
      <c r="V21" s="21"/>
      <c r="W21" s="21"/>
      <c r="X21" s="21"/>
      <c r="Y21" s="21"/>
      <c r="Z21" s="21"/>
      <c r="AA21" s="21"/>
      <c r="AB21" s="21"/>
      <c r="AC21" s="21"/>
      <c r="AD21" s="21"/>
    </row>
    <row r="23" spans="1:30" x14ac:dyDescent="0.2">
      <c r="A23" s="462" t="s">
        <v>1063</v>
      </c>
      <c r="F23" s="463" t="s">
        <v>1064</v>
      </c>
      <c r="G23" s="374"/>
      <c r="H23" s="374"/>
      <c r="I23" s="374"/>
      <c r="J23" s="374"/>
    </row>
    <row r="24" spans="1:30" ht="40.5" customHeight="1" x14ac:dyDescent="0.2">
      <c r="A24" s="276" t="s">
        <v>313</v>
      </c>
      <c r="B24" s="277" t="s">
        <v>314</v>
      </c>
      <c r="C24" s="277" t="s">
        <v>328</v>
      </c>
      <c r="D24" s="277" t="s">
        <v>327</v>
      </c>
      <c r="E24" s="277" t="s">
        <v>204</v>
      </c>
      <c r="F24" s="277" t="s">
        <v>1065</v>
      </c>
      <c r="G24" s="277" t="s">
        <v>329</v>
      </c>
      <c r="H24" s="277" t="s">
        <v>330</v>
      </c>
      <c r="I24" s="277" t="s">
        <v>1066</v>
      </c>
      <c r="J24" s="277" t="s">
        <v>1067</v>
      </c>
      <c r="Q24" s="21"/>
      <c r="R24" s="21"/>
      <c r="S24" s="21"/>
      <c r="T24" s="21"/>
      <c r="U24" s="21"/>
      <c r="V24" s="21"/>
      <c r="W24" s="21"/>
      <c r="X24" s="21"/>
      <c r="Y24" s="21"/>
      <c r="Z24" s="21"/>
      <c r="AA24" s="21"/>
      <c r="AB24" s="21"/>
      <c r="AC24" s="21"/>
      <c r="AD24" s="21"/>
    </row>
    <row r="25" spans="1:30" s="27" customFormat="1" x14ac:dyDescent="0.2">
      <c r="A25" s="443" t="s">
        <v>910</v>
      </c>
      <c r="B25" s="268" t="s">
        <v>752</v>
      </c>
      <c r="C25" s="434">
        <v>387753</v>
      </c>
      <c r="D25" s="434">
        <v>431001460.74000001</v>
      </c>
      <c r="E25" s="434">
        <v>23594022.934</v>
      </c>
      <c r="F25" s="434">
        <v>283189</v>
      </c>
      <c r="G25" s="453">
        <v>0.91734544014138142</v>
      </c>
      <c r="H25" s="445">
        <v>0.7288196351801276</v>
      </c>
      <c r="I25" s="434">
        <f>+D25*H25</f>
        <v>314122327.37862891</v>
      </c>
      <c r="J25" s="262">
        <v>312449465.53510034</v>
      </c>
      <c r="K25" s="48"/>
      <c r="L25" s="48"/>
      <c r="M25" s="48"/>
      <c r="N25" s="48"/>
      <c r="O25" s="48"/>
      <c r="P25" s="48"/>
    </row>
    <row r="26" spans="1:30" s="27" customFormat="1" x14ac:dyDescent="0.2">
      <c r="A26" s="443" t="s">
        <v>885</v>
      </c>
      <c r="B26" s="268" t="s">
        <v>852</v>
      </c>
      <c r="C26" s="434">
        <v>88741</v>
      </c>
      <c r="D26" s="434">
        <v>184221128</v>
      </c>
      <c r="E26" s="434">
        <v>46129356</v>
      </c>
      <c r="F26" s="434">
        <v>68717</v>
      </c>
      <c r="G26" s="445">
        <v>0.95487777777777783</v>
      </c>
      <c r="H26" s="445">
        <v>0.77435458243652888</v>
      </c>
      <c r="I26" s="434">
        <f t="shared" ref="I26:I28" si="0">+D26*H26</f>
        <v>142652474.64842635</v>
      </c>
      <c r="J26" s="262">
        <v>117938366.14559999</v>
      </c>
      <c r="K26" s="48"/>
      <c r="L26" s="48"/>
      <c r="M26" s="48"/>
      <c r="N26" s="48"/>
      <c r="O26" s="48"/>
      <c r="P26" s="48"/>
    </row>
    <row r="27" spans="1:30" s="27" customFormat="1" x14ac:dyDescent="0.2">
      <c r="A27" s="443" t="s">
        <v>1030</v>
      </c>
      <c r="B27" s="268" t="s">
        <v>873</v>
      </c>
      <c r="C27" s="434">
        <v>156316</v>
      </c>
      <c r="D27" s="434">
        <v>291276745.86699998</v>
      </c>
      <c r="E27" s="434">
        <v>6491334.2369999997</v>
      </c>
      <c r="F27" s="434">
        <v>35000</v>
      </c>
      <c r="G27" s="445">
        <v>0</v>
      </c>
      <c r="H27" s="445">
        <v>0.224</v>
      </c>
      <c r="I27" s="434">
        <f t="shared" si="0"/>
        <v>65245991.074207999</v>
      </c>
      <c r="J27" s="262">
        <v>192116238.68559799</v>
      </c>
      <c r="K27" s="48"/>
      <c r="L27" s="48"/>
      <c r="M27" s="48"/>
      <c r="N27" s="48"/>
      <c r="O27" s="48"/>
      <c r="P27" s="48"/>
    </row>
    <row r="28" spans="1:30" s="27" customFormat="1" x14ac:dyDescent="0.2">
      <c r="A28" s="443" t="s">
        <v>1034</v>
      </c>
      <c r="B28" s="268" t="s">
        <v>1033</v>
      </c>
      <c r="C28" s="262">
        <v>221866</v>
      </c>
      <c r="D28" s="262">
        <v>1618408816.9000001</v>
      </c>
      <c r="E28" s="262">
        <v>0</v>
      </c>
      <c r="F28" s="262">
        <v>221866</v>
      </c>
      <c r="G28" s="453">
        <v>1</v>
      </c>
      <c r="H28" s="445">
        <v>0.95669999999999999</v>
      </c>
      <c r="I28" s="434">
        <f t="shared" si="0"/>
        <v>1548331715.1282301</v>
      </c>
      <c r="J28" s="262">
        <f>218653204.642632</f>
        <v>218653204.64263201</v>
      </c>
      <c r="K28" s="48"/>
      <c r="L28" s="48"/>
      <c r="M28" s="48"/>
      <c r="N28" s="48"/>
      <c r="O28" s="48"/>
      <c r="P28" s="48"/>
    </row>
    <row r="29" spans="1:30" s="27" customFormat="1" ht="13.5" thickBot="1" x14ac:dyDescent="0.25">
      <c r="A29" s="427" t="s">
        <v>1068</v>
      </c>
      <c r="B29" s="404"/>
      <c r="C29" s="247"/>
      <c r="D29" s="247"/>
      <c r="E29" s="247"/>
      <c r="F29" s="247"/>
      <c r="H29" s="464" t="s">
        <v>1069</v>
      </c>
      <c r="I29" s="465">
        <f>+SUM(I25:I28)</f>
        <v>2070352508.2294934</v>
      </c>
      <c r="J29" s="465">
        <f>+SUM(J25:J28)</f>
        <v>841157275.00893033</v>
      </c>
      <c r="K29" s="48"/>
      <c r="L29" s="48"/>
      <c r="M29" s="48"/>
      <c r="N29" s="48"/>
      <c r="O29" s="48"/>
      <c r="P29" s="48"/>
    </row>
    <row r="30" spans="1:30" ht="13.5" thickTop="1" x14ac:dyDescent="0.2">
      <c r="A30" s="21"/>
      <c r="D30" s="151"/>
      <c r="E30" s="21"/>
      <c r="F30" s="21"/>
      <c r="G30" s="151"/>
      <c r="N30" s="21"/>
      <c r="O30" s="21"/>
      <c r="P30" s="21"/>
      <c r="Q30" s="21"/>
      <c r="R30" s="21"/>
      <c r="S30" s="21"/>
      <c r="T30" s="21"/>
      <c r="U30" s="21"/>
      <c r="V30" s="21"/>
      <c r="W30" s="21"/>
      <c r="X30" s="21"/>
      <c r="Y30" s="21"/>
      <c r="Z30" s="21"/>
      <c r="AA30" s="21"/>
      <c r="AB30" s="21"/>
      <c r="AC30" s="21"/>
      <c r="AD30" s="21"/>
    </row>
    <row r="31" spans="1:30" x14ac:dyDescent="0.2">
      <c r="A31" s="48" t="s">
        <v>1070</v>
      </c>
      <c r="B31" s="275"/>
      <c r="C31" s="275"/>
      <c r="N31" s="21"/>
      <c r="O31" s="21"/>
      <c r="P31" s="21"/>
      <c r="Q31" s="21"/>
      <c r="R31" s="21"/>
      <c r="S31" s="21"/>
      <c r="T31" s="21"/>
      <c r="U31" s="21"/>
      <c r="V31" s="21"/>
      <c r="W31" s="21"/>
      <c r="X31" s="21"/>
      <c r="Y31" s="21"/>
      <c r="Z31" s="21"/>
      <c r="AA31" s="21"/>
      <c r="AB31" s="21"/>
      <c r="AC31" s="21"/>
      <c r="AD31" s="21"/>
    </row>
    <row r="32" spans="1:30" x14ac:dyDescent="0.2">
      <c r="B32" s="275"/>
      <c r="C32" s="275"/>
      <c r="N32" s="21"/>
      <c r="O32" s="21"/>
      <c r="P32" s="21"/>
      <c r="Q32" s="21"/>
      <c r="R32" s="21"/>
      <c r="S32" s="21"/>
      <c r="T32" s="21"/>
      <c r="U32" s="21"/>
      <c r="V32" s="21"/>
      <c r="W32" s="21"/>
      <c r="X32" s="21"/>
      <c r="Y32" s="21"/>
      <c r="Z32" s="21"/>
      <c r="AA32" s="21"/>
      <c r="AB32" s="21"/>
      <c r="AC32" s="21"/>
      <c r="AD32" s="21"/>
    </row>
    <row r="33" spans="1:30" x14ac:dyDescent="0.2">
      <c r="A33" s="462" t="s">
        <v>1063</v>
      </c>
      <c r="F33" s="463" t="s">
        <v>1064</v>
      </c>
      <c r="G33" s="374"/>
      <c r="H33" s="374"/>
      <c r="I33" s="374"/>
      <c r="J33" s="374"/>
      <c r="N33" s="21"/>
      <c r="O33" s="21"/>
      <c r="P33" s="21"/>
      <c r="Q33" s="21"/>
      <c r="R33" s="21"/>
      <c r="S33" s="21"/>
      <c r="T33" s="21"/>
      <c r="U33" s="21"/>
      <c r="V33" s="21"/>
      <c r="W33" s="21"/>
      <c r="X33" s="21"/>
      <c r="Y33" s="21"/>
      <c r="Z33" s="21"/>
      <c r="AA33" s="21"/>
      <c r="AB33" s="21"/>
      <c r="AC33" s="21"/>
      <c r="AD33" s="21"/>
    </row>
    <row r="34" spans="1:30" ht="33.6" customHeight="1" x14ac:dyDescent="0.2">
      <c r="A34" s="276" t="s">
        <v>313</v>
      </c>
      <c r="B34" s="277" t="s">
        <v>314</v>
      </c>
      <c r="C34" s="277" t="s">
        <v>328</v>
      </c>
      <c r="D34" s="466" t="s">
        <v>327</v>
      </c>
      <c r="E34" s="466" t="s">
        <v>204</v>
      </c>
      <c r="F34" s="277" t="s">
        <v>1065</v>
      </c>
      <c r="G34" s="277" t="s">
        <v>329</v>
      </c>
      <c r="H34" s="276" t="s">
        <v>330</v>
      </c>
      <c r="I34" s="277" t="s">
        <v>1066</v>
      </c>
      <c r="J34" s="277" t="s">
        <v>1067</v>
      </c>
      <c r="R34" s="21"/>
      <c r="S34" s="21"/>
      <c r="T34" s="21"/>
      <c r="U34" s="21"/>
      <c r="V34" s="21"/>
      <c r="W34" s="21"/>
      <c r="X34" s="21"/>
      <c r="Y34" s="21"/>
      <c r="Z34" s="21"/>
      <c r="AA34" s="21"/>
      <c r="AB34" s="21"/>
      <c r="AC34" s="21"/>
      <c r="AD34" s="21"/>
    </row>
    <row r="35" spans="1:30" x14ac:dyDescent="0.2">
      <c r="A35" s="443" t="s">
        <v>1032</v>
      </c>
      <c r="B35" s="444" t="s">
        <v>751</v>
      </c>
      <c r="C35" s="268">
        <v>551</v>
      </c>
      <c r="D35" s="467">
        <v>90232134.593999997</v>
      </c>
      <c r="E35" s="467">
        <v>3593608.1239999998</v>
      </c>
      <c r="F35" s="262">
        <v>1</v>
      </c>
      <c r="G35" s="445">
        <v>1.8E-3</v>
      </c>
      <c r="H35" s="445">
        <v>1.8E-3</v>
      </c>
      <c r="I35" s="262">
        <v>125211.283</v>
      </c>
      <c r="J35" s="262">
        <v>125211.283</v>
      </c>
      <c r="R35" s="21"/>
      <c r="S35" s="21"/>
      <c r="T35" s="21"/>
      <c r="U35" s="21"/>
      <c r="V35" s="21"/>
      <c r="W35" s="21"/>
      <c r="X35" s="21"/>
      <c r="Y35" s="21"/>
      <c r="Z35" s="21"/>
      <c r="AA35" s="21"/>
      <c r="AB35" s="21"/>
      <c r="AC35" s="21"/>
      <c r="AD35" s="21"/>
    </row>
    <row r="36" spans="1:30" x14ac:dyDescent="0.2">
      <c r="A36" s="443" t="s">
        <v>911</v>
      </c>
      <c r="B36" s="268" t="s">
        <v>886</v>
      </c>
      <c r="C36" s="468">
        <v>650</v>
      </c>
      <c r="D36" s="467">
        <v>7837817.9199999999</v>
      </c>
      <c r="E36" s="467">
        <v>266460.97499999998</v>
      </c>
      <c r="F36" s="434">
        <v>5</v>
      </c>
      <c r="G36" s="445">
        <v>7.7000000000000002E-3</v>
      </c>
      <c r="H36" s="445">
        <v>7.7000000000000002E-3</v>
      </c>
      <c r="I36" s="262">
        <v>57073.171000000002</v>
      </c>
      <c r="J36" s="262">
        <v>57073.171000000002</v>
      </c>
      <c r="R36" s="21"/>
      <c r="S36" s="21"/>
      <c r="T36" s="21"/>
      <c r="U36" s="21"/>
      <c r="V36" s="21"/>
      <c r="W36" s="21"/>
      <c r="X36" s="21"/>
      <c r="Y36" s="21"/>
      <c r="Z36" s="21"/>
      <c r="AA36" s="21"/>
      <c r="AB36" s="21"/>
      <c r="AC36" s="21"/>
      <c r="AD36" s="21"/>
    </row>
    <row r="37" spans="1:30" x14ac:dyDescent="0.2">
      <c r="A37" s="443" t="s">
        <v>917</v>
      </c>
      <c r="B37" s="268" t="s">
        <v>918</v>
      </c>
      <c r="C37" s="468">
        <v>13173</v>
      </c>
      <c r="D37" s="467">
        <v>5826864</v>
      </c>
      <c r="E37" s="467">
        <v>-671560</v>
      </c>
      <c r="F37" s="434">
        <v>1068</v>
      </c>
      <c r="G37" s="453">
        <v>0.12222222222222222</v>
      </c>
      <c r="H37" s="453">
        <v>8.1100000000000005E-2</v>
      </c>
      <c r="I37" s="262">
        <v>534000</v>
      </c>
      <c r="J37" s="262">
        <v>534000</v>
      </c>
      <c r="R37" s="21"/>
      <c r="S37" s="21"/>
      <c r="T37" s="21"/>
      <c r="U37" s="21"/>
      <c r="V37" s="21"/>
      <c r="W37" s="21"/>
      <c r="X37" s="21"/>
      <c r="Y37" s="21"/>
      <c r="Z37" s="21"/>
      <c r="AA37" s="21"/>
      <c r="AB37" s="21"/>
      <c r="AC37" s="21"/>
      <c r="AD37" s="21"/>
    </row>
    <row r="38" spans="1:30" x14ac:dyDescent="0.2">
      <c r="A38" s="443" t="s">
        <v>1016</v>
      </c>
      <c r="B38" s="268" t="s">
        <v>908</v>
      </c>
      <c r="C38" s="268">
        <v>11337</v>
      </c>
      <c r="D38" s="467">
        <v>11456651.762</v>
      </c>
      <c r="E38" s="467">
        <v>6220676.833333333</v>
      </c>
      <c r="F38" s="262">
        <v>44</v>
      </c>
      <c r="G38" s="445">
        <v>3.8999999999999998E-3</v>
      </c>
      <c r="H38" s="453">
        <v>3.8999999999999998E-3</v>
      </c>
      <c r="I38" s="262">
        <v>44990.357000000004</v>
      </c>
      <c r="J38" s="262">
        <v>44990.357000000004</v>
      </c>
      <c r="R38" s="21"/>
      <c r="S38" s="21"/>
      <c r="T38" s="21"/>
      <c r="U38" s="21"/>
      <c r="V38" s="21"/>
      <c r="W38" s="21"/>
      <c r="X38" s="21"/>
      <c r="Y38" s="21"/>
      <c r="Z38" s="21"/>
      <c r="AA38" s="21"/>
      <c r="AB38" s="21"/>
      <c r="AC38" s="21"/>
      <c r="AD38" s="21"/>
    </row>
    <row r="39" spans="1:30" x14ac:dyDescent="0.2">
      <c r="A39" s="443" t="s">
        <v>1022</v>
      </c>
      <c r="B39" s="268" t="s">
        <v>1024</v>
      </c>
      <c r="C39" s="268">
        <v>100</v>
      </c>
      <c r="D39" s="467">
        <v>2557790.4550000001</v>
      </c>
      <c r="E39" s="467">
        <v>777466.152</v>
      </c>
      <c r="F39" s="262">
        <v>1</v>
      </c>
      <c r="G39" s="453">
        <v>0.01</v>
      </c>
      <c r="H39" s="453">
        <v>0.01</v>
      </c>
      <c r="I39" s="262">
        <v>17000</v>
      </c>
      <c r="J39" s="262">
        <v>12000</v>
      </c>
      <c r="R39" s="21"/>
      <c r="S39" s="21"/>
      <c r="T39" s="21"/>
      <c r="U39" s="21"/>
      <c r="V39" s="21"/>
      <c r="W39" s="21"/>
      <c r="X39" s="21"/>
      <c r="Y39" s="21"/>
      <c r="Z39" s="21"/>
      <c r="AA39" s="21"/>
      <c r="AB39" s="21"/>
      <c r="AC39" s="21"/>
      <c r="AD39" s="21"/>
    </row>
    <row r="40" spans="1:30" x14ac:dyDescent="0.2">
      <c r="A40" s="443" t="s">
        <v>1054</v>
      </c>
      <c r="B40" s="268" t="s">
        <v>1049</v>
      </c>
      <c r="C40" s="268">
        <v>5857075</v>
      </c>
      <c r="D40" s="467">
        <v>742262664.32299995</v>
      </c>
      <c r="E40" s="467">
        <v>2021000.23500027</v>
      </c>
      <c r="F40" s="262">
        <v>976960.11</v>
      </c>
      <c r="G40" s="453">
        <v>0.1948</v>
      </c>
      <c r="H40" s="445">
        <v>0.1668</v>
      </c>
      <c r="I40" s="262">
        <v>102565000</v>
      </c>
      <c r="J40" s="262">
        <v>0</v>
      </c>
      <c r="R40" s="21"/>
      <c r="S40" s="21"/>
      <c r="T40" s="21"/>
      <c r="U40" s="21"/>
      <c r="V40" s="21"/>
      <c r="W40" s="21"/>
      <c r="X40" s="21"/>
      <c r="Y40" s="21"/>
      <c r="Z40" s="21"/>
      <c r="AA40" s="21"/>
      <c r="AB40" s="21"/>
      <c r="AC40" s="21"/>
      <c r="AD40" s="21"/>
    </row>
    <row r="41" spans="1:30" x14ac:dyDescent="0.2">
      <c r="A41" s="443" t="s">
        <v>1053</v>
      </c>
      <c r="B41" s="268" t="s">
        <v>1031</v>
      </c>
      <c r="C41" s="468">
        <v>10401</v>
      </c>
      <c r="D41" s="467">
        <v>62377358.593999997</v>
      </c>
      <c r="E41" s="467">
        <v>1517135.578</v>
      </c>
      <c r="F41" s="434">
        <v>1</v>
      </c>
      <c r="G41" s="445">
        <v>1E-4</v>
      </c>
      <c r="H41" s="445">
        <v>1E-4</v>
      </c>
      <c r="I41" s="262">
        <v>135000000</v>
      </c>
      <c r="J41" s="262">
        <v>60000000</v>
      </c>
      <c r="R41" s="21"/>
      <c r="S41" s="21"/>
      <c r="T41" s="21"/>
      <c r="U41" s="21"/>
      <c r="V41" s="21"/>
      <c r="W41" s="21"/>
      <c r="X41" s="21"/>
      <c r="Y41" s="21"/>
      <c r="Z41" s="21"/>
      <c r="AA41" s="21"/>
      <c r="AB41" s="21"/>
      <c r="AC41" s="21"/>
      <c r="AD41" s="21"/>
    </row>
    <row r="42" spans="1:30" ht="13.5" thickBot="1" x14ac:dyDescent="0.25">
      <c r="A42" s="403"/>
      <c r="B42" s="404"/>
      <c r="C42" s="404"/>
      <c r="D42" s="404"/>
      <c r="E42" s="404"/>
      <c r="F42" s="247"/>
      <c r="G42" s="21"/>
      <c r="H42" s="464" t="s">
        <v>1069</v>
      </c>
      <c r="I42" s="465">
        <f>+SUM(I35:I41)</f>
        <v>238343274.81099999</v>
      </c>
      <c r="J42" s="465">
        <f>+SUM(J35:J41)</f>
        <v>60773274.810999997</v>
      </c>
      <c r="K42" s="247"/>
      <c r="R42" s="21"/>
      <c r="S42" s="21"/>
      <c r="T42" s="21"/>
      <c r="U42" s="21"/>
      <c r="V42" s="21"/>
      <c r="W42" s="21"/>
      <c r="X42" s="21"/>
      <c r="Y42" s="21"/>
      <c r="Z42" s="21"/>
      <c r="AA42" s="21"/>
      <c r="AB42" s="21"/>
      <c r="AC42" s="21"/>
      <c r="AD42" s="21"/>
    </row>
    <row r="43" spans="1:30" ht="13.5" thickTop="1" x14ac:dyDescent="0.2">
      <c r="A43" s="427"/>
      <c r="D43" s="151"/>
      <c r="E43" s="21"/>
      <c r="F43" s="21"/>
      <c r="G43" s="151"/>
      <c r="N43" s="21"/>
      <c r="O43" s="21"/>
      <c r="P43" s="21"/>
      <c r="Q43" s="21"/>
      <c r="R43" s="21"/>
      <c r="S43" s="21"/>
      <c r="T43" s="21"/>
      <c r="U43" s="21"/>
      <c r="V43" s="21"/>
      <c r="W43" s="21"/>
      <c r="X43" s="21"/>
      <c r="Y43" s="21"/>
      <c r="Z43" s="21"/>
      <c r="AA43" s="21"/>
      <c r="AB43" s="21"/>
      <c r="AC43" s="21"/>
      <c r="AD43" s="21"/>
    </row>
    <row r="44" spans="1:30" x14ac:dyDescent="0.2">
      <c r="A44" s="21"/>
      <c r="D44" s="151"/>
      <c r="E44" s="21"/>
      <c r="F44" s="21"/>
      <c r="G44" s="151"/>
      <c r="N44" s="21"/>
      <c r="O44" s="21"/>
      <c r="P44" s="21"/>
      <c r="Q44" s="21"/>
      <c r="R44" s="21"/>
      <c r="S44" s="21"/>
      <c r="T44" s="21"/>
      <c r="U44" s="21"/>
      <c r="V44" s="21"/>
      <c r="W44" s="21"/>
      <c r="X44" s="21"/>
      <c r="Y44" s="21"/>
      <c r="Z44" s="21"/>
      <c r="AA44" s="21"/>
      <c r="AB44" s="21"/>
      <c r="AC44" s="21"/>
      <c r="AD44" s="21"/>
    </row>
    <row r="45" spans="1:30" x14ac:dyDescent="0.2">
      <c r="A45" s="90" t="s">
        <v>754</v>
      </c>
      <c r="B45" s="90"/>
      <c r="C45" s="90"/>
      <c r="D45" s="90"/>
      <c r="E45" s="90"/>
      <c r="F45" s="90"/>
      <c r="G45" s="90"/>
      <c r="H45" s="90"/>
      <c r="I45" s="90"/>
      <c r="J45" s="90"/>
      <c r="M45" s="21"/>
      <c r="N45" s="21"/>
      <c r="O45" s="21"/>
      <c r="P45" s="21"/>
      <c r="Q45" s="21"/>
      <c r="R45" s="21"/>
      <c r="S45" s="21"/>
      <c r="T45" s="21"/>
      <c r="U45" s="21"/>
      <c r="V45" s="21"/>
      <c r="W45" s="21"/>
      <c r="X45" s="21"/>
      <c r="Y45" s="21"/>
      <c r="Z45" s="21"/>
      <c r="AA45" s="21"/>
      <c r="AB45" s="21"/>
      <c r="AC45" s="21"/>
      <c r="AD45" s="21"/>
    </row>
    <row r="46" spans="1:30" x14ac:dyDescent="0.2">
      <c r="A46" s="458" t="s">
        <v>205</v>
      </c>
      <c r="B46" s="10"/>
      <c r="I46" s="275"/>
      <c r="M46" s="21"/>
      <c r="N46" s="21"/>
      <c r="O46" s="21"/>
      <c r="P46" s="21"/>
      <c r="Q46" s="21"/>
      <c r="R46" s="21"/>
      <c r="S46" s="21"/>
      <c r="T46" s="21"/>
      <c r="U46" s="21"/>
      <c r="V46" s="21"/>
      <c r="W46" s="21"/>
      <c r="X46" s="21"/>
      <c r="Y46" s="21"/>
      <c r="Z46" s="21"/>
      <c r="AA46" s="21"/>
      <c r="AB46" s="21"/>
      <c r="AC46" s="21"/>
      <c r="AD46" s="21"/>
    </row>
    <row r="47" spans="1:30" x14ac:dyDescent="0.2">
      <c r="A47" s="10"/>
      <c r="B47" s="10"/>
      <c r="E47" s="189"/>
    </row>
    <row r="48" spans="1:30" ht="15" customHeight="1" x14ac:dyDescent="0.2">
      <c r="A48" s="140" t="s">
        <v>756</v>
      </c>
      <c r="B48" s="21"/>
      <c r="C48" s="189"/>
      <c r="D48" s="189"/>
      <c r="E48" s="189"/>
    </row>
    <row r="49" spans="1:30" x14ac:dyDescent="0.2">
      <c r="A49" s="189"/>
      <c r="B49" s="189"/>
      <c r="C49" s="189"/>
      <c r="D49" s="189"/>
      <c r="E49" s="189"/>
    </row>
    <row r="50" spans="1:30" x14ac:dyDescent="0.2">
      <c r="A50" s="141" t="s">
        <v>5</v>
      </c>
      <c r="B50" s="469"/>
      <c r="C50" s="374" t="s">
        <v>1040</v>
      </c>
      <c r="D50" s="374" t="s">
        <v>1029</v>
      </c>
      <c r="E50" s="189"/>
      <c r="AD50" s="21"/>
    </row>
    <row r="51" spans="1:30" x14ac:dyDescent="0.2">
      <c r="A51" s="10" t="s">
        <v>755</v>
      </c>
      <c r="B51" s="143"/>
      <c r="C51" s="470">
        <v>1437497.2520000001</v>
      </c>
      <c r="D51" s="470">
        <v>1415240.6359999999</v>
      </c>
      <c r="E51" s="189"/>
      <c r="AD51" s="21"/>
    </row>
    <row r="52" spans="1:30" x14ac:dyDescent="0.2">
      <c r="A52" s="10" t="s">
        <v>1071</v>
      </c>
      <c r="B52" s="143"/>
      <c r="C52" s="470">
        <v>7136.3639999999996</v>
      </c>
      <c r="D52" s="470">
        <v>0</v>
      </c>
      <c r="E52" s="189"/>
      <c r="AD52" s="21"/>
    </row>
    <row r="53" spans="1:30" ht="13.5" thickBot="1" x14ac:dyDescent="0.25">
      <c r="A53" s="144" t="s">
        <v>3</v>
      </c>
      <c r="B53" s="144"/>
      <c r="C53" s="471">
        <f>+SUM(C51:C52)</f>
        <v>1444633.6160000002</v>
      </c>
      <c r="D53" s="471">
        <f>+SUM(D51:D52)</f>
        <v>1415240.6359999999</v>
      </c>
      <c r="E53" s="189"/>
      <c r="AD53" s="21"/>
    </row>
    <row r="54" spans="1:30" ht="13.5" thickTop="1" x14ac:dyDescent="0.2">
      <c r="D54" s="189"/>
      <c r="E54" s="189"/>
      <c r="AD54" s="21"/>
    </row>
    <row r="55" spans="1:30" x14ac:dyDescent="0.2">
      <c r="E55" s="189"/>
      <c r="AD55" s="21"/>
    </row>
    <row r="56" spans="1:30" x14ac:dyDescent="0.2">
      <c r="AD56" s="21"/>
    </row>
    <row r="57" spans="1:30" x14ac:dyDescent="0.2">
      <c r="AD57" s="21"/>
    </row>
    <row r="58" spans="1:30" x14ac:dyDescent="0.2">
      <c r="AD58" s="21"/>
    </row>
    <row r="59" spans="1:30" x14ac:dyDescent="0.2">
      <c r="AD59" s="21"/>
    </row>
    <row r="60" spans="1:30" x14ac:dyDescent="0.2">
      <c r="AD60" s="21"/>
    </row>
    <row r="61" spans="1:30" x14ac:dyDescent="0.2">
      <c r="AD61" s="21"/>
    </row>
    <row r="62" spans="1:30" x14ac:dyDescent="0.2">
      <c r="AD62" s="21"/>
    </row>
    <row r="63" spans="1:30" x14ac:dyDescent="0.2">
      <c r="AD63" s="21"/>
    </row>
    <row r="64" spans="1:30" x14ac:dyDescent="0.2">
      <c r="E64" s="21"/>
      <c r="AD64" s="21"/>
    </row>
    <row r="65" spans="1:30" x14ac:dyDescent="0.2">
      <c r="A65" s="21"/>
      <c r="B65" s="21"/>
      <c r="C65" s="21"/>
      <c r="D65" s="21"/>
      <c r="E65" s="21"/>
      <c r="R65" s="21"/>
      <c r="S65" s="21"/>
      <c r="T65" s="21"/>
      <c r="U65" s="21"/>
      <c r="V65" s="21"/>
      <c r="W65" s="21"/>
      <c r="X65" s="21"/>
      <c r="Y65" s="21"/>
      <c r="Z65" s="21"/>
      <c r="AA65" s="21"/>
      <c r="AB65" s="21"/>
      <c r="AC65" s="21"/>
      <c r="AD65" s="21"/>
    </row>
    <row r="66" spans="1:30" x14ac:dyDescent="0.2">
      <c r="A66" s="21"/>
      <c r="B66" s="21"/>
      <c r="C66" s="21"/>
      <c r="D66" s="21"/>
      <c r="E66" s="21"/>
      <c r="R66" s="21"/>
      <c r="S66" s="21"/>
      <c r="T66" s="21"/>
      <c r="U66" s="21"/>
      <c r="V66" s="21"/>
      <c r="W66" s="21"/>
      <c r="X66" s="21"/>
      <c r="Y66" s="21"/>
      <c r="Z66" s="21"/>
      <c r="AA66" s="21"/>
      <c r="AB66" s="21"/>
      <c r="AC66" s="21"/>
      <c r="AD66" s="21"/>
    </row>
    <row r="67" spans="1:30" x14ac:dyDescent="0.2">
      <c r="A67" s="21"/>
      <c r="B67" s="21"/>
      <c r="C67" s="21"/>
      <c r="D67" s="21"/>
      <c r="E67" s="21"/>
      <c r="R67" s="21"/>
      <c r="S67" s="21"/>
      <c r="T67" s="21"/>
      <c r="U67" s="21"/>
      <c r="V67" s="21"/>
      <c r="W67" s="21"/>
      <c r="X67" s="21"/>
      <c r="Y67" s="21"/>
      <c r="Z67" s="21"/>
      <c r="AA67" s="21"/>
      <c r="AB67" s="21"/>
      <c r="AC67" s="21"/>
      <c r="AD67" s="21"/>
    </row>
    <row r="68" spans="1:30" x14ac:dyDescent="0.2">
      <c r="A68" s="21"/>
      <c r="B68" s="21"/>
      <c r="C68" s="21"/>
      <c r="D68" s="21"/>
      <c r="E68" s="21"/>
      <c r="R68" s="21"/>
      <c r="S68" s="21"/>
      <c r="T68" s="21"/>
      <c r="U68" s="21"/>
      <c r="V68" s="21"/>
      <c r="W68" s="21"/>
      <c r="X68" s="21"/>
      <c r="Y68" s="21"/>
      <c r="Z68" s="21"/>
      <c r="AA68" s="21"/>
      <c r="AB68" s="21"/>
      <c r="AC68" s="21"/>
      <c r="AD68" s="21"/>
    </row>
    <row r="69" spans="1:30" x14ac:dyDescent="0.2">
      <c r="A69" s="21"/>
      <c r="B69" s="21"/>
      <c r="C69" s="21"/>
      <c r="D69" s="21"/>
      <c r="E69" s="21"/>
      <c r="R69" s="21"/>
      <c r="S69" s="21"/>
      <c r="T69" s="21"/>
      <c r="U69" s="21"/>
      <c r="V69" s="21"/>
      <c r="W69" s="21"/>
      <c r="X69" s="21"/>
      <c r="Y69" s="21"/>
      <c r="Z69" s="21"/>
      <c r="AA69" s="21"/>
      <c r="AB69" s="21"/>
      <c r="AC69" s="21"/>
      <c r="AD69" s="21"/>
    </row>
    <row r="70" spans="1:30" x14ac:dyDescent="0.2">
      <c r="A70" s="21"/>
      <c r="B70" s="21"/>
      <c r="C70" s="21"/>
      <c r="D70" s="21"/>
      <c r="E70" s="21"/>
      <c r="R70" s="21"/>
      <c r="S70" s="21"/>
      <c r="T70" s="21"/>
      <c r="U70" s="21"/>
      <c r="V70" s="21"/>
      <c r="W70" s="21"/>
      <c r="X70" s="21"/>
      <c r="Y70" s="21"/>
      <c r="Z70" s="21"/>
      <c r="AA70" s="21"/>
      <c r="AB70" s="21"/>
      <c r="AC70" s="21"/>
      <c r="AD70" s="21"/>
    </row>
    <row r="71" spans="1:30" x14ac:dyDescent="0.2">
      <c r="A71" s="21"/>
      <c r="B71" s="21"/>
      <c r="C71" s="21"/>
      <c r="D71" s="21"/>
      <c r="E71" s="21"/>
      <c r="R71" s="21"/>
      <c r="S71" s="21"/>
      <c r="T71" s="21"/>
      <c r="U71" s="21"/>
      <c r="V71" s="21"/>
      <c r="W71" s="21"/>
      <c r="X71" s="21"/>
      <c r="Y71" s="21"/>
      <c r="Z71" s="21"/>
      <c r="AA71" s="21"/>
      <c r="AB71" s="21"/>
      <c r="AC71" s="21"/>
      <c r="AD71" s="21"/>
    </row>
    <row r="72" spans="1:30" x14ac:dyDescent="0.2">
      <c r="A72" s="21"/>
      <c r="B72" s="21"/>
      <c r="C72" s="21"/>
      <c r="D72" s="21"/>
      <c r="R72" s="21"/>
      <c r="S72" s="21"/>
      <c r="T72" s="21"/>
      <c r="U72" s="21"/>
      <c r="V72" s="21"/>
      <c r="W72" s="21"/>
      <c r="X72" s="21"/>
      <c r="Y72" s="21"/>
      <c r="Z72" s="21"/>
      <c r="AA72" s="21"/>
      <c r="AB72" s="21"/>
      <c r="AC72" s="21"/>
      <c r="AD72" s="21"/>
    </row>
    <row r="73" spans="1:30" x14ac:dyDescent="0.2">
      <c r="AD73" s="21"/>
    </row>
    <row r="74" spans="1:30" x14ac:dyDescent="0.2">
      <c r="AD74" s="21"/>
    </row>
    <row r="75" spans="1:30" x14ac:dyDescent="0.2">
      <c r="AD75" s="21"/>
    </row>
    <row r="76" spans="1:30" x14ac:dyDescent="0.2">
      <c r="AD76" s="21"/>
    </row>
    <row r="77" spans="1:30" x14ac:dyDescent="0.2">
      <c r="AD77" s="21"/>
    </row>
    <row r="78" spans="1:30" x14ac:dyDescent="0.2">
      <c r="AD78" s="21"/>
    </row>
    <row r="79" spans="1:30" x14ac:dyDescent="0.2">
      <c r="AD79" s="21"/>
    </row>
    <row r="80" spans="1:30" x14ac:dyDescent="0.2">
      <c r="AD80" s="21"/>
    </row>
    <row r="81" spans="1:30" x14ac:dyDescent="0.2">
      <c r="AD81" s="21"/>
    </row>
    <row r="82" spans="1:30" x14ac:dyDescent="0.2">
      <c r="AD82" s="21"/>
    </row>
    <row r="83" spans="1:30" x14ac:dyDescent="0.2">
      <c r="AD83" s="21"/>
    </row>
    <row r="84" spans="1:30" x14ac:dyDescent="0.2">
      <c r="AD84" s="21"/>
    </row>
    <row r="85" spans="1:30" x14ac:dyDescent="0.2">
      <c r="AD85" s="21"/>
    </row>
    <row r="86" spans="1:30" x14ac:dyDescent="0.2">
      <c r="AD86" s="21"/>
    </row>
    <row r="87" spans="1:30" x14ac:dyDescent="0.2">
      <c r="AD87" s="21"/>
    </row>
    <row r="88" spans="1:30" x14ac:dyDescent="0.2">
      <c r="AD88" s="21"/>
    </row>
    <row r="89" spans="1:30" x14ac:dyDescent="0.2">
      <c r="AD89" s="21"/>
    </row>
    <row r="90" spans="1:30" x14ac:dyDescent="0.2">
      <c r="AD90" s="21"/>
    </row>
    <row r="91" spans="1:30" x14ac:dyDescent="0.2">
      <c r="AA91" s="21"/>
      <c r="AB91" s="21"/>
      <c r="AC91" s="21"/>
      <c r="AD91" s="21"/>
    </row>
    <row r="92" spans="1:30" x14ac:dyDescent="0.2">
      <c r="AA92" s="21"/>
      <c r="AB92" s="21"/>
      <c r="AC92" s="21"/>
      <c r="AD92" s="21"/>
    </row>
    <row r="93" spans="1:30" s="34" customFormat="1" x14ac:dyDescent="0.2">
      <c r="A93" s="164"/>
      <c r="B93" s="164"/>
      <c r="C93" s="164"/>
      <c r="D93" s="164"/>
      <c r="E93" s="164"/>
      <c r="F93" s="48"/>
      <c r="G93" s="48"/>
      <c r="H93" s="48"/>
      <c r="I93" s="48"/>
      <c r="J93" s="48"/>
      <c r="K93" s="48"/>
      <c r="L93" s="48"/>
      <c r="M93" s="48"/>
      <c r="N93" s="48"/>
      <c r="O93" s="48"/>
      <c r="P93" s="48"/>
      <c r="Q93" s="48"/>
      <c r="R93" s="48"/>
      <c r="S93" s="48"/>
      <c r="T93" s="48"/>
      <c r="U93" s="48"/>
      <c r="V93" s="164"/>
      <c r="W93" s="164"/>
      <c r="X93" s="164"/>
      <c r="Y93" s="164"/>
      <c r="Z93" s="164"/>
    </row>
    <row r="94" spans="1:30" x14ac:dyDescent="0.2">
      <c r="AA94" s="21"/>
      <c r="AB94" s="21"/>
      <c r="AC94" s="21"/>
      <c r="AD94" s="21"/>
    </row>
    <row r="95" spans="1:30" x14ac:dyDescent="0.2">
      <c r="AA95" s="21"/>
      <c r="AB95" s="21"/>
      <c r="AC95" s="21"/>
      <c r="AD95" s="21"/>
    </row>
    <row r="96" spans="1:30" x14ac:dyDescent="0.2">
      <c r="V96" s="21"/>
      <c r="W96" s="21"/>
      <c r="X96" s="21"/>
      <c r="Y96" s="21"/>
      <c r="Z96" s="21"/>
      <c r="AA96" s="21"/>
      <c r="AB96" s="21"/>
      <c r="AC96" s="21"/>
      <c r="AD96" s="21"/>
    </row>
    <row r="97" spans="11:30" x14ac:dyDescent="0.2">
      <c r="V97" s="21"/>
      <c r="W97" s="21"/>
      <c r="X97" s="21"/>
      <c r="Y97" s="21"/>
      <c r="Z97" s="21"/>
      <c r="AA97" s="21"/>
      <c r="AB97" s="21"/>
      <c r="AC97" s="21"/>
      <c r="AD97" s="21"/>
    </row>
    <row r="98" spans="11:30" x14ac:dyDescent="0.2">
      <c r="X98" s="21"/>
      <c r="Y98" s="21"/>
      <c r="Z98" s="21"/>
      <c r="AA98" s="21"/>
      <c r="AB98" s="21"/>
      <c r="AC98" s="21"/>
      <c r="AD98" s="21"/>
    </row>
    <row r="99" spans="11:30" x14ac:dyDescent="0.2">
      <c r="X99" s="21"/>
      <c r="Y99" s="21"/>
      <c r="Z99" s="21"/>
      <c r="AA99" s="21"/>
      <c r="AB99" s="21"/>
      <c r="AC99" s="21"/>
      <c r="AD99" s="21"/>
    </row>
    <row r="100" spans="11:30" x14ac:dyDescent="0.2">
      <c r="X100" s="21"/>
      <c r="Y100" s="21"/>
      <c r="Z100" s="21"/>
      <c r="AA100" s="21"/>
      <c r="AB100" s="21"/>
      <c r="AC100" s="21"/>
      <c r="AD100" s="21"/>
    </row>
    <row r="101" spans="11:30" x14ac:dyDescent="0.2">
      <c r="X101" s="21"/>
      <c r="Y101" s="21"/>
      <c r="Z101" s="21"/>
      <c r="AA101" s="21"/>
      <c r="AB101" s="21"/>
      <c r="AC101" s="21"/>
      <c r="AD101" s="21"/>
    </row>
    <row r="102" spans="11:30" x14ac:dyDescent="0.2">
      <c r="X102" s="21"/>
      <c r="Y102" s="21"/>
      <c r="Z102" s="21"/>
      <c r="AA102" s="21"/>
      <c r="AB102" s="21"/>
      <c r="AC102" s="21"/>
      <c r="AD102" s="21"/>
    </row>
    <row r="103" spans="11:30" x14ac:dyDescent="0.2">
      <c r="K103" s="275"/>
    </row>
  </sheetData>
  <mergeCells count="1">
    <mergeCell ref="A3:F3"/>
  </mergeCells>
  <hyperlinks>
    <hyperlink ref="D1" location="BG!A1" display="BG" xr:uid="{D574D730-5DA6-460D-AC2E-66D19EC2FAF6}"/>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pageSetUpPr fitToPage="1"/>
  </sheetPr>
  <dimension ref="B1:O45"/>
  <sheetViews>
    <sheetView showGridLines="0" zoomScale="90" zoomScaleNormal="90" workbookViewId="0">
      <pane xSplit="2" topLeftCell="D1" activePane="topRight" state="frozen"/>
      <selection pane="topRight" activeCell="K20" sqref="K20"/>
    </sheetView>
  </sheetViews>
  <sheetFormatPr baseColWidth="10" defaultColWidth="11.42578125" defaultRowHeight="12.75" x14ac:dyDescent="0.2"/>
  <cols>
    <col min="1" max="1" width="0" style="21" hidden="1" customWidth="1"/>
    <col min="2" max="2" width="27" style="48" customWidth="1"/>
    <col min="3" max="3" width="20" style="48" customWidth="1"/>
    <col min="4" max="4" width="15.7109375" style="48" bestFit="1" customWidth="1"/>
    <col min="5" max="5" width="32.5703125" style="48" customWidth="1"/>
    <col min="6" max="6" width="14.7109375" style="48" bestFit="1" customWidth="1"/>
    <col min="7" max="7" width="15.5703125" style="48" customWidth="1"/>
    <col min="8" max="8" width="15.7109375" style="48" customWidth="1"/>
    <col min="9" max="9" width="16" style="48" customWidth="1"/>
    <col min="10" max="11" width="16.28515625" style="48" customWidth="1"/>
    <col min="12" max="12" width="16.85546875" style="48" customWidth="1"/>
    <col min="13" max="13" width="16" style="48" customWidth="1"/>
    <col min="14" max="14" width="15.7109375" style="48" customWidth="1"/>
    <col min="15" max="15" width="14.7109375" style="48" bestFit="1" customWidth="1"/>
    <col min="16" max="16384" width="11.42578125" style="21"/>
  </cols>
  <sheetData>
    <row r="1" spans="2:15" x14ac:dyDescent="0.2">
      <c r="B1" s="48" t="str">
        <f>Indice!C1</f>
        <v>GRUPO VAZQUEZ S.A.E.</v>
      </c>
      <c r="M1" s="163" t="s">
        <v>100</v>
      </c>
    </row>
    <row r="5" spans="2:15" ht="24.75" customHeight="1" x14ac:dyDescent="0.2">
      <c r="B5" s="538" t="s">
        <v>206</v>
      </c>
      <c r="C5" s="539"/>
      <c r="D5" s="539"/>
      <c r="E5" s="539"/>
      <c r="F5" s="539"/>
      <c r="G5" s="539"/>
      <c r="H5" s="539"/>
      <c r="I5" s="539"/>
      <c r="J5" s="539"/>
      <c r="K5" s="539"/>
      <c r="L5" s="539"/>
      <c r="M5" s="539"/>
      <c r="N5" s="540"/>
      <c r="O5" s="278"/>
    </row>
    <row r="6" spans="2:15" x14ac:dyDescent="0.2">
      <c r="B6" s="279" t="s">
        <v>162</v>
      </c>
      <c r="C6" s="278"/>
      <c r="D6" s="278"/>
      <c r="E6" s="278"/>
      <c r="F6" s="278"/>
      <c r="G6" s="278"/>
      <c r="H6" s="278"/>
      <c r="I6" s="278"/>
      <c r="J6" s="278"/>
      <c r="K6" s="280">
        <v>-1</v>
      </c>
      <c r="L6" s="278"/>
      <c r="M6" s="278"/>
      <c r="N6" s="278"/>
      <c r="O6" s="278"/>
    </row>
    <row r="7" spans="2:15" x14ac:dyDescent="0.2">
      <c r="B7" s="10"/>
      <c r="C7" s="281"/>
      <c r="D7" s="281"/>
      <c r="E7" s="281"/>
      <c r="F7" s="281"/>
      <c r="G7" s="281"/>
      <c r="H7" s="281"/>
      <c r="I7" s="281"/>
      <c r="J7" s="281"/>
      <c r="K7" s="281"/>
      <c r="L7" s="281"/>
      <c r="M7" s="281"/>
      <c r="N7" s="281"/>
      <c r="O7" s="282"/>
    </row>
    <row r="8" spans="2:15" ht="55.5" customHeight="1" x14ac:dyDescent="0.2">
      <c r="B8" s="283"/>
      <c r="C8" s="284" t="s">
        <v>150</v>
      </c>
      <c r="D8" s="284" t="s">
        <v>151</v>
      </c>
      <c r="E8" s="284" t="s">
        <v>54</v>
      </c>
      <c r="F8" s="284" t="s">
        <v>152</v>
      </c>
      <c r="G8" s="284" t="s">
        <v>153</v>
      </c>
      <c r="H8" s="284" t="s">
        <v>154</v>
      </c>
      <c r="I8" s="284" t="s">
        <v>155</v>
      </c>
      <c r="J8" s="284" t="s">
        <v>156</v>
      </c>
      <c r="K8" s="284" t="s">
        <v>157</v>
      </c>
      <c r="L8" s="284" t="s">
        <v>158</v>
      </c>
      <c r="M8" s="285" t="s">
        <v>331</v>
      </c>
      <c r="N8" s="286"/>
      <c r="O8" s="282"/>
    </row>
    <row r="9" spans="2:15" x14ac:dyDescent="0.2">
      <c r="B9" s="287"/>
      <c r="C9" s="288"/>
      <c r="D9" s="288"/>
      <c r="E9" s="288"/>
      <c r="F9" s="288"/>
      <c r="G9" s="288"/>
      <c r="H9" s="288"/>
      <c r="I9" s="288"/>
      <c r="J9" s="288"/>
      <c r="K9" s="288"/>
      <c r="L9" s="288"/>
      <c r="M9" s="374" t="s">
        <v>1040</v>
      </c>
      <c r="N9" s="374" t="s">
        <v>1029</v>
      </c>
      <c r="O9" s="396"/>
    </row>
    <row r="10" spans="2:15" x14ac:dyDescent="0.2">
      <c r="B10" s="405" t="s">
        <v>159</v>
      </c>
      <c r="C10" s="383">
        <v>1289260.1710000001</v>
      </c>
      <c r="D10" s="383">
        <v>107515.45399999997</v>
      </c>
      <c r="E10" s="383">
        <v>0</v>
      </c>
      <c r="F10" s="383">
        <v>0</v>
      </c>
      <c r="G10" s="383">
        <v>1396775.625</v>
      </c>
      <c r="H10" s="383">
        <v>615271.15599999996</v>
      </c>
      <c r="I10" s="383">
        <v>25264.391999999993</v>
      </c>
      <c r="J10" s="383">
        <v>0</v>
      </c>
      <c r="K10" s="383">
        <v>0</v>
      </c>
      <c r="L10" s="383">
        <v>640535.54799999995</v>
      </c>
      <c r="M10" s="383">
        <v>756240.07700000005</v>
      </c>
      <c r="N10" s="383">
        <v>673989.01500000013</v>
      </c>
      <c r="O10" s="370"/>
    </row>
    <row r="11" spans="2:15" x14ac:dyDescent="0.2">
      <c r="B11" s="405" t="s">
        <v>160</v>
      </c>
      <c r="C11" s="383">
        <v>2797398.753</v>
      </c>
      <c r="D11" s="383">
        <v>165369.75300000003</v>
      </c>
      <c r="E11" s="383">
        <v>0</v>
      </c>
      <c r="F11" s="383">
        <v>0</v>
      </c>
      <c r="G11" s="383">
        <v>2962768.5060000001</v>
      </c>
      <c r="H11" s="383">
        <v>0</v>
      </c>
      <c r="I11" s="383">
        <v>0</v>
      </c>
      <c r="J11" s="383">
        <v>0</v>
      </c>
      <c r="K11" s="383">
        <v>0</v>
      </c>
      <c r="L11" s="383">
        <v>0</v>
      </c>
      <c r="M11" s="383">
        <v>2962768.5060000001</v>
      </c>
      <c r="N11" s="383">
        <v>2797398.753</v>
      </c>
      <c r="O11" s="370"/>
    </row>
    <row r="12" spans="2:15" x14ac:dyDescent="0.2">
      <c r="B12" s="405" t="s">
        <v>848</v>
      </c>
      <c r="C12" s="383">
        <v>760562.71200000006</v>
      </c>
      <c r="D12" s="383">
        <v>9272.7270000000135</v>
      </c>
      <c r="E12" s="383">
        <v>0</v>
      </c>
      <c r="F12" s="383">
        <v>0</v>
      </c>
      <c r="G12" s="383">
        <v>769835.43900000001</v>
      </c>
      <c r="H12" s="383">
        <v>622033.96899999992</v>
      </c>
      <c r="I12" s="383">
        <v>2285.8520000000717</v>
      </c>
      <c r="J12" s="383">
        <v>0</v>
      </c>
      <c r="K12" s="383">
        <v>0</v>
      </c>
      <c r="L12" s="383">
        <v>624319.821</v>
      </c>
      <c r="M12" s="383">
        <v>145515.61800000002</v>
      </c>
      <c r="N12" s="383">
        <v>138528.74300000013</v>
      </c>
      <c r="O12" s="370"/>
    </row>
    <row r="13" spans="2:15" x14ac:dyDescent="0.2">
      <c r="B13" s="405" t="s">
        <v>161</v>
      </c>
      <c r="C13" s="383">
        <v>2166238.1229999997</v>
      </c>
      <c r="D13" s="383">
        <v>79870.87799999956</v>
      </c>
      <c r="E13" s="383">
        <v>0</v>
      </c>
      <c r="F13" s="383">
        <v>0</v>
      </c>
      <c r="G13" s="383">
        <v>2246109.0009999992</v>
      </c>
      <c r="H13" s="383">
        <v>809391.4169999999</v>
      </c>
      <c r="I13" s="383">
        <v>49568.099000000046</v>
      </c>
      <c r="J13" s="383">
        <v>0</v>
      </c>
      <c r="K13" s="383">
        <v>0</v>
      </c>
      <c r="L13" s="383">
        <v>858959.51599999995</v>
      </c>
      <c r="M13" s="383">
        <v>1387149.4849999994</v>
      </c>
      <c r="N13" s="383">
        <v>1356846.7059999998</v>
      </c>
      <c r="O13" s="370"/>
    </row>
    <row r="14" spans="2:15" x14ac:dyDescent="0.2">
      <c r="B14" s="405" t="s">
        <v>1041</v>
      </c>
      <c r="C14" s="383">
        <v>0</v>
      </c>
      <c r="D14" s="383">
        <v>590000</v>
      </c>
      <c r="E14" s="383">
        <v>0</v>
      </c>
      <c r="F14" s="383">
        <v>0</v>
      </c>
      <c r="G14" s="383">
        <v>590000</v>
      </c>
      <c r="H14" s="383">
        <v>0</v>
      </c>
      <c r="I14" s="383">
        <v>0</v>
      </c>
      <c r="J14" s="383">
        <v>0</v>
      </c>
      <c r="K14" s="383">
        <v>0</v>
      </c>
      <c r="L14" s="383">
        <v>0</v>
      </c>
      <c r="M14" s="383">
        <v>590000</v>
      </c>
      <c r="N14" s="383">
        <v>0</v>
      </c>
      <c r="O14" s="370"/>
    </row>
    <row r="15" spans="2:15" x14ac:dyDescent="0.2">
      <c r="B15" s="405" t="s">
        <v>753</v>
      </c>
      <c r="C15" s="383">
        <v>4139679.7939999998</v>
      </c>
      <c r="D15" s="383">
        <v>1385476.7859999998</v>
      </c>
      <c r="E15" s="383">
        <v>0</v>
      </c>
      <c r="F15" s="383">
        <v>0</v>
      </c>
      <c r="G15" s="383">
        <v>5525156.5800000001</v>
      </c>
      <c r="H15" s="383">
        <v>590477.63599999994</v>
      </c>
      <c r="I15" s="383">
        <v>81159.492000000086</v>
      </c>
      <c r="J15" s="383">
        <v>0</v>
      </c>
      <c r="K15" s="383">
        <v>0</v>
      </c>
      <c r="L15" s="383">
        <v>671637.12800000003</v>
      </c>
      <c r="M15" s="383">
        <v>4853519.4519999996</v>
      </c>
      <c r="N15" s="383">
        <v>3549202.1579999998</v>
      </c>
      <c r="O15" s="370"/>
    </row>
    <row r="16" spans="2:15" s="27" customFormat="1" x14ac:dyDescent="0.2">
      <c r="B16" s="382" t="s">
        <v>207</v>
      </c>
      <c r="C16" s="382">
        <f t="shared" ref="C16:N16" si="0">SUM(C10:C15)</f>
        <v>11153139.552999999</v>
      </c>
      <c r="D16" s="382">
        <f t="shared" si="0"/>
        <v>2337505.5979999993</v>
      </c>
      <c r="E16" s="382">
        <f t="shared" si="0"/>
        <v>0</v>
      </c>
      <c r="F16" s="382">
        <f t="shared" si="0"/>
        <v>0</v>
      </c>
      <c r="G16" s="382">
        <f t="shared" si="0"/>
        <v>13490645.151000001</v>
      </c>
      <c r="H16" s="382">
        <f t="shared" si="0"/>
        <v>2637174.1779999998</v>
      </c>
      <c r="I16" s="382">
        <f t="shared" si="0"/>
        <v>158277.8350000002</v>
      </c>
      <c r="J16" s="382">
        <f t="shared" si="0"/>
        <v>0</v>
      </c>
      <c r="K16" s="382">
        <f t="shared" si="0"/>
        <v>0</v>
      </c>
      <c r="L16" s="382">
        <f t="shared" si="0"/>
        <v>2795452.0129999998</v>
      </c>
      <c r="M16" s="382">
        <f t="shared" si="0"/>
        <v>10695193.138</v>
      </c>
      <c r="N16" s="382">
        <f t="shared" si="0"/>
        <v>8515965.375</v>
      </c>
      <c r="O16" s="290"/>
    </row>
    <row r="17" spans="4:14" x14ac:dyDescent="0.2">
      <c r="D17" s="291"/>
      <c r="E17" s="189"/>
      <c r="G17" s="189"/>
      <c r="M17" s="189"/>
      <c r="N17" s="275"/>
    </row>
    <row r="18" spans="4:14" x14ac:dyDescent="0.2">
      <c r="I18" s="21"/>
      <c r="J18" s="21"/>
      <c r="K18" s="21"/>
      <c r="L18" s="21"/>
      <c r="M18" s="21"/>
    </row>
    <row r="19" spans="4:14" x14ac:dyDescent="0.2">
      <c r="I19" s="21"/>
      <c r="J19" s="21"/>
      <c r="K19" s="21"/>
      <c r="L19" s="21"/>
      <c r="M19" s="21"/>
    </row>
    <row r="20" spans="4:14" x14ac:dyDescent="0.2">
      <c r="I20" s="21"/>
      <c r="J20" s="21"/>
      <c r="K20" s="21"/>
      <c r="L20" s="380"/>
      <c r="M20" s="21"/>
    </row>
    <row r="21" spans="4:14" x14ac:dyDescent="0.2">
      <c r="I21" s="21"/>
      <c r="J21" s="21"/>
      <c r="K21" s="21"/>
      <c r="L21" s="21"/>
      <c r="M21" s="21"/>
    </row>
    <row r="22" spans="4:14" x14ac:dyDescent="0.2">
      <c r="I22" s="21"/>
      <c r="J22" s="21"/>
      <c r="K22" s="21"/>
      <c r="L22" s="21"/>
      <c r="M22" s="21"/>
    </row>
    <row r="23" spans="4:14" x14ac:dyDescent="0.2">
      <c r="I23" s="21"/>
      <c r="J23" s="21"/>
      <c r="K23" s="21"/>
      <c r="L23" s="21"/>
      <c r="M23" s="21"/>
    </row>
    <row r="24" spans="4:14" x14ac:dyDescent="0.2">
      <c r="I24" s="21"/>
      <c r="J24" s="21"/>
      <c r="K24" s="21"/>
      <c r="L24" s="21"/>
      <c r="M24" s="21"/>
    </row>
    <row r="25" spans="4:14" x14ac:dyDescent="0.2">
      <c r="I25" s="21"/>
      <c r="J25" s="21"/>
      <c r="K25" s="21"/>
      <c r="L25" s="21"/>
      <c r="M25" s="21"/>
    </row>
    <row r="26" spans="4:14" x14ac:dyDescent="0.2">
      <c r="I26" s="21"/>
      <c r="J26" s="21"/>
      <c r="K26" s="21"/>
      <c r="L26" s="21"/>
      <c r="M26" s="21"/>
    </row>
    <row r="27" spans="4:14" x14ac:dyDescent="0.2">
      <c r="I27" s="21"/>
      <c r="J27" s="21"/>
      <c r="K27" s="21"/>
      <c r="L27" s="21"/>
      <c r="M27" s="21"/>
    </row>
    <row r="28" spans="4:14" x14ac:dyDescent="0.2">
      <c r="I28" s="21"/>
      <c r="J28" s="21"/>
      <c r="K28" s="21"/>
      <c r="L28" s="21"/>
      <c r="M28" s="21"/>
    </row>
    <row r="29" spans="4:14" x14ac:dyDescent="0.2">
      <c r="I29" s="21"/>
      <c r="J29" s="21"/>
      <c r="K29" s="21"/>
      <c r="L29" s="21"/>
      <c r="M29" s="21"/>
    </row>
    <row r="30" spans="4:14" x14ac:dyDescent="0.2">
      <c r="I30" s="21"/>
      <c r="J30" s="21"/>
      <c r="K30" s="21"/>
      <c r="L30" s="21"/>
      <c r="M30" s="21"/>
    </row>
    <row r="31" spans="4:14" x14ac:dyDescent="0.2">
      <c r="I31" s="21"/>
      <c r="J31" s="21"/>
      <c r="K31" s="21"/>
      <c r="L31" s="21"/>
      <c r="M31" s="21"/>
    </row>
    <row r="32" spans="4:14" x14ac:dyDescent="0.2">
      <c r="I32" s="21"/>
      <c r="J32" s="21"/>
      <c r="K32" s="21"/>
      <c r="L32" s="21"/>
      <c r="M32" s="21"/>
    </row>
    <row r="33" spans="9:13" x14ac:dyDescent="0.2">
      <c r="I33" s="21"/>
      <c r="J33" s="381"/>
      <c r="K33" s="21"/>
      <c r="L33" s="21"/>
      <c r="M33" s="21"/>
    </row>
    <row r="34" spans="9:13" x14ac:dyDescent="0.2">
      <c r="I34" s="21"/>
      <c r="J34" s="21"/>
      <c r="K34" s="247"/>
      <c r="L34" s="21"/>
      <c r="M34" s="21"/>
    </row>
    <row r="35" spans="9:13" x14ac:dyDescent="0.2">
      <c r="I35" s="21"/>
      <c r="J35" s="21"/>
      <c r="K35" s="247"/>
      <c r="L35" s="21"/>
      <c r="M35" s="21"/>
    </row>
    <row r="36" spans="9:13" x14ac:dyDescent="0.2">
      <c r="I36" s="21"/>
      <c r="J36" s="21"/>
      <c r="K36" s="247"/>
      <c r="L36" s="21"/>
      <c r="M36" s="21"/>
    </row>
    <row r="37" spans="9:13" x14ac:dyDescent="0.2">
      <c r="I37" s="21"/>
      <c r="J37" s="21"/>
      <c r="K37" s="247"/>
      <c r="L37" s="21"/>
      <c r="M37" s="21"/>
    </row>
    <row r="38" spans="9:13" x14ac:dyDescent="0.2">
      <c r="I38" s="21"/>
      <c r="J38" s="21"/>
      <c r="K38" s="247"/>
      <c r="L38" s="21"/>
      <c r="M38" s="21"/>
    </row>
    <row r="39" spans="9:13" x14ac:dyDescent="0.2">
      <c r="I39" s="21"/>
      <c r="J39" s="21"/>
      <c r="K39" s="247"/>
      <c r="L39" s="21"/>
      <c r="M39" s="21"/>
    </row>
    <row r="40" spans="9:13" x14ac:dyDescent="0.2">
      <c r="I40" s="21"/>
      <c r="J40" s="21"/>
      <c r="K40" s="247"/>
      <c r="L40" s="21"/>
      <c r="M40" s="21"/>
    </row>
    <row r="41" spans="9:13" x14ac:dyDescent="0.2">
      <c r="I41" s="21"/>
      <c r="J41" s="21"/>
      <c r="K41" s="247"/>
      <c r="L41" s="21"/>
      <c r="M41" s="21"/>
    </row>
    <row r="42" spans="9:13" x14ac:dyDescent="0.2">
      <c r="I42" s="21"/>
      <c r="J42" s="21"/>
      <c r="K42" s="247"/>
      <c r="L42" s="21"/>
      <c r="M42" s="21"/>
    </row>
    <row r="43" spans="9:13" x14ac:dyDescent="0.2">
      <c r="I43" s="21"/>
      <c r="J43" s="21"/>
      <c r="K43" s="247"/>
      <c r="L43" s="21"/>
      <c r="M43" s="21"/>
    </row>
    <row r="44" spans="9:13" x14ac:dyDescent="0.2">
      <c r="I44" s="21"/>
      <c r="J44" s="21"/>
      <c r="K44" s="247"/>
      <c r="L44" s="21"/>
      <c r="M44" s="21"/>
    </row>
    <row r="45" spans="9:13" x14ac:dyDescent="0.2">
      <c r="K45" s="275"/>
    </row>
  </sheetData>
  <mergeCells count="1">
    <mergeCell ref="B5:N5"/>
  </mergeCells>
  <hyperlinks>
    <hyperlink ref="M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pageSetUpPr fitToPage="1"/>
  </sheetPr>
  <dimension ref="A1:F15"/>
  <sheetViews>
    <sheetView showGridLines="0" zoomScale="90" zoomScaleNormal="90" workbookViewId="0">
      <selection activeCell="H25" sqref="H25:H26"/>
    </sheetView>
  </sheetViews>
  <sheetFormatPr baseColWidth="10" defaultColWidth="11.42578125" defaultRowHeight="12.75" x14ac:dyDescent="0.2"/>
  <cols>
    <col min="1" max="1" width="45.7109375" style="21" customWidth="1"/>
    <col min="2" max="3" width="22.7109375" style="21" customWidth="1"/>
    <col min="4" max="5" width="11.42578125" style="21"/>
    <col min="6" max="6" width="12.28515625" style="21" bestFit="1" customWidth="1"/>
    <col min="7" max="16384" width="11.42578125" style="21"/>
  </cols>
  <sheetData>
    <row r="1" spans="1:6" x14ac:dyDescent="0.2">
      <c r="A1" s="21" t="str">
        <f>Indice!C1</f>
        <v>GRUPO VAZQUEZ S.A.E.</v>
      </c>
      <c r="C1" s="222" t="s">
        <v>100</v>
      </c>
    </row>
    <row r="5" spans="1:6" x14ac:dyDescent="0.2">
      <c r="A5" s="90" t="s">
        <v>759</v>
      </c>
      <c r="B5" s="90"/>
      <c r="C5" s="90"/>
      <c r="D5" s="90"/>
    </row>
    <row r="6" spans="1:6" x14ac:dyDescent="0.2">
      <c r="A6" s="10" t="s">
        <v>205</v>
      </c>
      <c r="C6" s="10"/>
    </row>
    <row r="7" spans="1:6" x14ac:dyDescent="0.2">
      <c r="A7" s="10"/>
      <c r="C7" s="10"/>
      <c r="F7" s="151"/>
    </row>
    <row r="8" spans="1:6" ht="15.75" customHeight="1" x14ac:dyDescent="0.2">
      <c r="A8" s="53"/>
      <c r="B8" s="374" t="s">
        <v>1040</v>
      </c>
      <c r="C8" s="374" t="s">
        <v>1029</v>
      </c>
      <c r="D8" s="53"/>
    </row>
    <row r="9" spans="1:6" ht="15" customHeight="1" x14ac:dyDescent="0.2">
      <c r="A9" s="54" t="s">
        <v>95</v>
      </c>
      <c r="B9" s="180"/>
      <c r="C9" s="180"/>
      <c r="D9" s="180"/>
    </row>
    <row r="10" spans="1:6" ht="15" customHeight="1" x14ac:dyDescent="0.2">
      <c r="A10" s="25" t="s">
        <v>839</v>
      </c>
      <c r="B10" s="292">
        <v>130934449.47</v>
      </c>
      <c r="C10" s="292">
        <v>130934449.47</v>
      </c>
      <c r="D10" s="25"/>
    </row>
    <row r="11" spans="1:6" ht="15" customHeight="1" x14ac:dyDescent="0.2">
      <c r="A11" s="25" t="s">
        <v>867</v>
      </c>
      <c r="B11" s="292">
        <v>3899011.321</v>
      </c>
      <c r="C11" s="292">
        <v>3806870.8560000001</v>
      </c>
      <c r="D11" s="25"/>
    </row>
    <row r="12" spans="1:6" ht="15" customHeight="1" x14ac:dyDescent="0.2">
      <c r="A12" s="25" t="s">
        <v>866</v>
      </c>
      <c r="B12" s="292">
        <v>7744860.1500000004</v>
      </c>
      <c r="C12" s="292">
        <v>7744860.1500000004</v>
      </c>
      <c r="D12" s="25"/>
    </row>
    <row r="13" spans="1:6" ht="15" customHeight="1" x14ac:dyDescent="0.2">
      <c r="A13" s="55" t="s">
        <v>3</v>
      </c>
      <c r="B13" s="457">
        <f>SUM(B10:B12)</f>
        <v>142578320.94100001</v>
      </c>
      <c r="C13" s="457">
        <f>SUM(C10:C12)</f>
        <v>142486180.47600001</v>
      </c>
      <c r="D13" s="25"/>
    </row>
    <row r="14" spans="1:6" ht="15" customHeight="1" x14ac:dyDescent="0.2">
      <c r="A14" s="25"/>
      <c r="B14" s="393"/>
      <c r="C14" s="393"/>
      <c r="D14" s="25"/>
    </row>
    <row r="15" spans="1:6" x14ac:dyDescent="0.2">
      <c r="B15" s="136"/>
      <c r="C15" s="136"/>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92D050"/>
    <pageSetUpPr fitToPage="1"/>
  </sheetPr>
  <dimension ref="A1:H31"/>
  <sheetViews>
    <sheetView showGridLines="0" zoomScale="90" zoomScaleNormal="90" workbookViewId="0">
      <selection activeCell="I21" sqref="I21"/>
    </sheetView>
  </sheetViews>
  <sheetFormatPr baseColWidth="10" defaultColWidth="11.42578125" defaultRowHeight="15" x14ac:dyDescent="0.25"/>
  <cols>
    <col min="1" max="1" width="26.7109375" style="137" customWidth="1"/>
    <col min="2" max="3" width="22.7109375" style="137" customWidth="1"/>
    <col min="4" max="7" width="11.42578125" style="137"/>
    <col min="8" max="16384" width="11.42578125" style="138"/>
  </cols>
  <sheetData>
    <row r="1" spans="1:8" x14ac:dyDescent="0.25">
      <c r="A1" s="137" t="str">
        <f>Indice!C1</f>
        <v>GRUPO VAZQUEZ S.A.E.</v>
      </c>
      <c r="F1" s="293" t="s">
        <v>100</v>
      </c>
    </row>
    <row r="3" spans="1:8" x14ac:dyDescent="0.25">
      <c r="H3" s="137"/>
    </row>
    <row r="4" spans="1:8" x14ac:dyDescent="0.25">
      <c r="H4" s="137"/>
    </row>
    <row r="5" spans="1:8" x14ac:dyDescent="0.25">
      <c r="A5" s="541" t="s">
        <v>208</v>
      </c>
      <c r="B5" s="541"/>
      <c r="C5" s="541"/>
      <c r="D5" s="541"/>
      <c r="H5" s="137"/>
    </row>
    <row r="6" spans="1:8" x14ac:dyDescent="0.25">
      <c r="A6" s="294" t="s">
        <v>205</v>
      </c>
      <c r="C6" s="294"/>
      <c r="H6" s="137"/>
    </row>
    <row r="7" spans="1:8" x14ac:dyDescent="0.25">
      <c r="A7" s="294"/>
      <c r="C7" s="294"/>
      <c r="F7" s="360"/>
    </row>
    <row r="8" spans="1:8" x14ac:dyDescent="0.25">
      <c r="A8" s="295" t="s">
        <v>96</v>
      </c>
      <c r="B8" s="374" t="s">
        <v>1040</v>
      </c>
      <c r="C8" s="374" t="s">
        <v>1029</v>
      </c>
      <c r="D8" s="296"/>
      <c r="F8" s="360"/>
      <c r="G8" s="138"/>
    </row>
    <row r="9" spans="1:8" hidden="1" x14ac:dyDescent="0.25">
      <c r="A9" s="297" t="s">
        <v>854</v>
      </c>
      <c r="B9" s="297">
        <v>0</v>
      </c>
      <c r="C9" s="297">
        <v>0</v>
      </c>
      <c r="D9" s="297"/>
      <c r="F9" s="360"/>
      <c r="G9" s="138"/>
    </row>
    <row r="10" spans="1:8" x14ac:dyDescent="0.25">
      <c r="A10" s="297" t="s">
        <v>760</v>
      </c>
      <c r="B10" s="297">
        <v>68827.64</v>
      </c>
      <c r="C10" s="297">
        <v>68827.64</v>
      </c>
      <c r="D10" s="297"/>
      <c r="F10" s="360"/>
      <c r="G10" s="138"/>
    </row>
    <row r="11" spans="1:8" x14ac:dyDescent="0.25">
      <c r="A11" s="297" t="s">
        <v>869</v>
      </c>
      <c r="B11" s="297">
        <v>281818.18199999997</v>
      </c>
      <c r="C11" s="297">
        <v>281818.18199999997</v>
      </c>
      <c r="D11" s="297"/>
      <c r="G11" s="138"/>
    </row>
    <row r="12" spans="1:8" x14ac:dyDescent="0.25">
      <c r="A12" s="297" t="s">
        <v>761</v>
      </c>
      <c r="B12" s="297">
        <v>8364439.2719999999</v>
      </c>
      <c r="C12" s="297">
        <v>8364439.2719999999</v>
      </c>
      <c r="D12" s="297"/>
      <c r="G12" s="138"/>
    </row>
    <row r="13" spans="1:8" x14ac:dyDescent="0.25">
      <c r="A13" s="297" t="s">
        <v>868</v>
      </c>
      <c r="B13" s="297">
        <v>-435754.25400000002</v>
      </c>
      <c r="C13" s="297">
        <v>0</v>
      </c>
      <c r="D13" s="297"/>
    </row>
    <row r="14" spans="1:8" x14ac:dyDescent="0.25">
      <c r="A14" s="298" t="s">
        <v>98</v>
      </c>
      <c r="B14" s="301">
        <f>SUM(B9:B13)</f>
        <v>8279330.8400000008</v>
      </c>
      <c r="C14" s="301">
        <f>SUM(C9:C13)</f>
        <v>8715085.0940000005</v>
      </c>
    </row>
    <row r="15" spans="1:8" x14ac:dyDescent="0.25">
      <c r="A15" s="299"/>
      <c r="D15" s="300"/>
      <c r="G15" s="138"/>
    </row>
    <row r="16" spans="1:8" x14ac:dyDescent="0.25">
      <c r="A16" s="300"/>
      <c r="D16" s="300"/>
      <c r="G16" s="138"/>
    </row>
    <row r="17" spans="1:7" x14ac:dyDescent="0.25">
      <c r="A17" s="299"/>
      <c r="D17" s="300"/>
      <c r="E17" s="297"/>
      <c r="F17" s="297"/>
    </row>
    <row r="18" spans="1:7" x14ac:dyDescent="0.25">
      <c r="G18" s="138"/>
    </row>
    <row r="19" spans="1:7" x14ac:dyDescent="0.25">
      <c r="A19" s="298"/>
    </row>
    <row r="21" spans="1:7" x14ac:dyDescent="0.25">
      <c r="A21" s="298"/>
    </row>
    <row r="23" spans="1:7" x14ac:dyDescent="0.25">
      <c r="A23" s="298"/>
    </row>
    <row r="25" spans="1:7" x14ac:dyDescent="0.25">
      <c r="A25" s="298"/>
    </row>
    <row r="27" spans="1:7" x14ac:dyDescent="0.25">
      <c r="A27" s="298"/>
    </row>
    <row r="29" spans="1:7" x14ac:dyDescent="0.25">
      <c r="A29" s="298"/>
    </row>
    <row r="31" spans="1:7" x14ac:dyDescent="0.25">
      <c r="A31" s="298"/>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92D050"/>
    <pageSetUpPr fitToPage="1"/>
  </sheetPr>
  <dimension ref="A1:M14"/>
  <sheetViews>
    <sheetView showGridLines="0" zoomScale="90" zoomScaleNormal="90" workbookViewId="0">
      <selection activeCell="H16" sqref="H16"/>
    </sheetView>
  </sheetViews>
  <sheetFormatPr baseColWidth="10" defaultRowHeight="15" x14ac:dyDescent="0.25"/>
  <cols>
    <col min="1" max="1" width="24.7109375" style="49" customWidth="1"/>
    <col min="2" max="2" width="17.140625" style="49" customWidth="1"/>
    <col min="3" max="3" width="17.28515625" style="49" customWidth="1"/>
    <col min="4" max="13" width="11.42578125" style="49"/>
  </cols>
  <sheetData>
    <row r="1" spans="1:5" x14ac:dyDescent="0.25">
      <c r="A1" s="49" t="str">
        <f>Indice!C1</f>
        <v>GRUPO VAZQUEZ S.A.E.</v>
      </c>
      <c r="E1" s="61" t="s">
        <v>100</v>
      </c>
    </row>
    <row r="5" spans="1:5" x14ac:dyDescent="0.25">
      <c r="A5" s="90" t="s">
        <v>209</v>
      </c>
      <c r="B5" s="90"/>
      <c r="C5" s="90"/>
      <c r="D5" s="90"/>
    </row>
    <row r="6" spans="1:5" x14ac:dyDescent="0.25">
      <c r="A6" s="82" t="s">
        <v>205</v>
      </c>
      <c r="C6" s="82"/>
    </row>
    <row r="7" spans="1:5" x14ac:dyDescent="0.25">
      <c r="A7" s="82"/>
      <c r="C7" s="82"/>
    </row>
    <row r="8" spans="1:5" x14ac:dyDescent="0.25">
      <c r="A8" s="60" t="s">
        <v>99</v>
      </c>
      <c r="B8" s="374" t="s">
        <v>1040</v>
      </c>
      <c r="C8" s="374" t="s">
        <v>1029</v>
      </c>
      <c r="D8" s="56"/>
    </row>
    <row r="9" spans="1:5" x14ac:dyDescent="0.25">
      <c r="A9" s="57"/>
      <c r="B9" s="57"/>
      <c r="C9" s="57"/>
      <c r="D9" s="57"/>
    </row>
    <row r="10" spans="1:5" x14ac:dyDescent="0.25">
      <c r="A10" s="58"/>
      <c r="D10" s="58"/>
    </row>
    <row r="11" spans="1:5" x14ac:dyDescent="0.25">
      <c r="A11" s="59"/>
      <c r="D11" s="58"/>
    </row>
    <row r="12" spans="1:5" x14ac:dyDescent="0.25">
      <c r="A12" s="51" t="s">
        <v>98</v>
      </c>
      <c r="B12" s="301">
        <f>SUM(B9:B11)</f>
        <v>0</v>
      </c>
      <c r="C12" s="301">
        <f>SUM(C9:C11)</f>
        <v>0</v>
      </c>
    </row>
    <row r="13" spans="1:5" x14ac:dyDescent="0.25">
      <c r="A13" s="59"/>
      <c r="D13" s="58"/>
    </row>
    <row r="14" spans="1:5" x14ac:dyDescent="0.25">
      <c r="A14" s="58"/>
      <c r="D14" s="58"/>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92D050"/>
    <pageSetUpPr fitToPage="1"/>
  </sheetPr>
  <dimension ref="A1:J77"/>
  <sheetViews>
    <sheetView showGridLines="0" zoomScale="90" zoomScaleNormal="90" workbookViewId="0">
      <selection activeCell="E19" sqref="E19"/>
    </sheetView>
  </sheetViews>
  <sheetFormatPr baseColWidth="10" defaultColWidth="11.42578125" defaultRowHeight="12.75" x14ac:dyDescent="0.2"/>
  <cols>
    <col min="1" max="1" width="38.5703125" style="21" customWidth="1"/>
    <col min="2" max="2" width="26.140625" style="21" bestFit="1" customWidth="1"/>
    <col min="3" max="3" width="34.42578125" style="21" bestFit="1" customWidth="1"/>
    <col min="4" max="4" width="18.42578125" style="21" customWidth="1"/>
    <col min="5" max="5" width="18.7109375" style="21" customWidth="1"/>
    <col min="6" max="6" width="20.7109375" style="21" customWidth="1"/>
    <col min="7" max="7" width="14.85546875" style="21" bestFit="1" customWidth="1"/>
    <col min="8" max="8" width="11.42578125" style="21"/>
    <col min="9" max="9" width="14.28515625" style="34" bestFit="1" customWidth="1"/>
    <col min="10" max="16384" width="11.42578125" style="21"/>
  </cols>
  <sheetData>
    <row r="1" spans="1:10" x14ac:dyDescent="0.2">
      <c r="A1" s="21" t="str">
        <f>Indice!C1</f>
        <v>GRUPO VAZQUEZ S.A.E.</v>
      </c>
      <c r="B1" s="222"/>
      <c r="C1" s="303" t="s">
        <v>100</v>
      </c>
    </row>
    <row r="3" spans="1:10" x14ac:dyDescent="0.2">
      <c r="I3" s="21"/>
      <c r="J3" s="34"/>
    </row>
    <row r="4" spans="1:10" x14ac:dyDescent="0.2">
      <c r="I4" s="21"/>
      <c r="J4" s="34"/>
    </row>
    <row r="5" spans="1:10" x14ac:dyDescent="0.2">
      <c r="A5" s="90" t="s">
        <v>211</v>
      </c>
      <c r="B5" s="90"/>
      <c r="C5" s="90"/>
      <c r="D5" s="90"/>
      <c r="E5" s="90"/>
      <c r="I5" s="21"/>
      <c r="J5" s="34"/>
    </row>
    <row r="6" spans="1:10" x14ac:dyDescent="0.2">
      <c r="A6" s="10" t="s">
        <v>205</v>
      </c>
      <c r="I6" s="21"/>
      <c r="J6" s="34"/>
    </row>
    <row r="7" spans="1:10" x14ac:dyDescent="0.2">
      <c r="A7" s="10"/>
      <c r="I7" s="21"/>
      <c r="J7" s="34"/>
    </row>
    <row r="8" spans="1:10" x14ac:dyDescent="0.2">
      <c r="A8" s="21" t="s">
        <v>691</v>
      </c>
      <c r="I8" s="21"/>
      <c r="J8" s="34"/>
    </row>
    <row r="9" spans="1:10" x14ac:dyDescent="0.2">
      <c r="E9" s="10"/>
      <c r="I9" s="21"/>
      <c r="J9" s="34"/>
    </row>
    <row r="10" spans="1:10" x14ac:dyDescent="0.2">
      <c r="A10" s="12" t="s">
        <v>58</v>
      </c>
      <c r="B10" s="124" t="s">
        <v>127</v>
      </c>
      <c r="C10" s="124" t="s">
        <v>332</v>
      </c>
      <c r="D10" s="374" t="s">
        <v>1040</v>
      </c>
      <c r="E10" s="374" t="s">
        <v>1029</v>
      </c>
      <c r="F10" s="136"/>
      <c r="I10" s="21"/>
      <c r="J10" s="34"/>
    </row>
    <row r="11" spans="1:10" x14ac:dyDescent="0.2">
      <c r="A11" s="21" t="s">
        <v>763</v>
      </c>
      <c r="B11" s="179" t="s">
        <v>302</v>
      </c>
      <c r="C11" s="92" t="str">
        <f>IFERROR(VLOOKUP(B11,'Base de Monedas'!A:B,2,0),"")</f>
        <v>Guaraní</v>
      </c>
      <c r="D11" s="289">
        <v>6252234.0439999998</v>
      </c>
      <c r="E11" s="289">
        <v>5484511.9689999996</v>
      </c>
      <c r="F11" s="136"/>
      <c r="I11" s="21"/>
      <c r="J11" s="34"/>
    </row>
    <row r="12" spans="1:10" x14ac:dyDescent="0.2">
      <c r="A12" s="21" t="s">
        <v>764</v>
      </c>
      <c r="B12" s="179" t="s">
        <v>302</v>
      </c>
      <c r="C12" s="92" t="str">
        <f>IFERROR(VLOOKUP(B12,'Base de Monedas'!A:B,2,0),"")</f>
        <v>Guaraní</v>
      </c>
      <c r="D12" s="289">
        <v>4100379.1289999993</v>
      </c>
      <c r="E12" s="289">
        <v>1146815.1460000002</v>
      </c>
      <c r="F12" s="136"/>
      <c r="I12" s="21"/>
      <c r="J12" s="34"/>
    </row>
    <row r="13" spans="1:10" ht="13.5" thickBot="1" x14ac:dyDescent="0.25">
      <c r="A13" s="7" t="s">
        <v>91</v>
      </c>
      <c r="B13" s="10"/>
      <c r="C13" s="9"/>
      <c r="D13" s="302">
        <f>SUM($D$11:D12)</f>
        <v>10352613.172999999</v>
      </c>
      <c r="E13" s="302">
        <f>SUM($E$11:E12)</f>
        <v>6631327.1150000002</v>
      </c>
      <c r="F13" s="136"/>
      <c r="I13" s="21"/>
      <c r="J13" s="34"/>
    </row>
    <row r="14" spans="1:10" ht="13.5" thickTop="1" x14ac:dyDescent="0.2">
      <c r="A14" s="7"/>
      <c r="B14" s="10"/>
      <c r="C14" s="9"/>
      <c r="D14" s="289"/>
      <c r="E14" s="289"/>
      <c r="F14" s="136"/>
      <c r="I14" s="21"/>
      <c r="J14" s="34"/>
    </row>
    <row r="15" spans="1:10" x14ac:dyDescent="0.2">
      <c r="F15" s="136"/>
      <c r="I15" s="21"/>
      <c r="J15" s="34"/>
    </row>
    <row r="16" spans="1:10" x14ac:dyDescent="0.2">
      <c r="E16" s="10"/>
      <c r="F16" s="136"/>
      <c r="I16" s="21"/>
      <c r="J16" s="34"/>
    </row>
    <row r="17" spans="1:10" x14ac:dyDescent="0.2">
      <c r="A17" s="12" t="s">
        <v>690</v>
      </c>
      <c r="B17" s="124" t="s">
        <v>127</v>
      </c>
      <c r="C17" s="124" t="s">
        <v>332</v>
      </c>
      <c r="D17" s="374" t="s">
        <v>1040</v>
      </c>
      <c r="E17" s="374" t="s">
        <v>1029</v>
      </c>
      <c r="F17" s="136"/>
      <c r="I17" s="21"/>
      <c r="J17" s="34"/>
    </row>
    <row r="18" spans="1:10" x14ac:dyDescent="0.2">
      <c r="A18" s="21" t="s">
        <v>763</v>
      </c>
      <c r="B18" s="179" t="s">
        <v>302</v>
      </c>
      <c r="C18" s="92" t="str">
        <f>IFERROR(VLOOKUP(B18,'Base de Monedas'!A:B,2,0),"")</f>
        <v>Guaraní</v>
      </c>
      <c r="D18" s="370">
        <v>23903230.232999999</v>
      </c>
      <c r="E18" s="370">
        <v>25439831.800000001</v>
      </c>
      <c r="F18" s="136"/>
      <c r="I18" s="21"/>
      <c r="J18" s="34"/>
    </row>
    <row r="19" spans="1:10" x14ac:dyDescent="0.2">
      <c r="A19" s="21" t="s">
        <v>764</v>
      </c>
      <c r="B19" s="179" t="s">
        <v>302</v>
      </c>
      <c r="C19" s="92" t="str">
        <f>IFERROR(VLOOKUP(B19,'Base de Monedas'!A:B,2,0),"")</f>
        <v>Guaraní</v>
      </c>
      <c r="D19" s="370">
        <v>37795889.905000001</v>
      </c>
      <c r="E19" s="370">
        <v>37967586.871999994</v>
      </c>
      <c r="F19" s="136"/>
      <c r="I19" s="21"/>
      <c r="J19" s="34"/>
    </row>
    <row r="20" spans="1:10" ht="13.5" thickBot="1" x14ac:dyDescent="0.25">
      <c r="A20" s="7" t="s">
        <v>91</v>
      </c>
      <c r="B20" s="10"/>
      <c r="C20" s="9"/>
      <c r="D20" s="302">
        <f>SUM($D$18:D19)</f>
        <v>61699120.137999997</v>
      </c>
      <c r="E20" s="302">
        <f>SUM($E$18:E19)</f>
        <v>63407418.671999991</v>
      </c>
      <c r="F20" s="136"/>
      <c r="I20" s="21"/>
      <c r="J20" s="34"/>
    </row>
    <row r="21" spans="1:10" ht="13.5" thickTop="1" x14ac:dyDescent="0.2">
      <c r="D21" s="136"/>
      <c r="E21" s="136"/>
      <c r="F21" s="136"/>
      <c r="I21" s="21"/>
      <c r="J21" s="34"/>
    </row>
    <row r="22" spans="1:10" x14ac:dyDescent="0.2">
      <c r="E22" s="136"/>
      <c r="I22" s="21"/>
      <c r="J22" s="34"/>
    </row>
    <row r="23" spans="1:10" x14ac:dyDescent="0.2">
      <c r="E23" s="136"/>
      <c r="I23" s="21"/>
      <c r="J23" s="34"/>
    </row>
    <row r="24" spans="1:10" x14ac:dyDescent="0.2">
      <c r="E24" s="151"/>
      <c r="I24" s="21"/>
      <c r="J24" s="34"/>
    </row>
    <row r="25" spans="1:10" x14ac:dyDescent="0.2">
      <c r="I25" s="21"/>
      <c r="J25" s="34"/>
    </row>
    <row r="26" spans="1:10" x14ac:dyDescent="0.2">
      <c r="I26" s="21"/>
      <c r="J26" s="34"/>
    </row>
    <row r="27" spans="1:10" x14ac:dyDescent="0.2">
      <c r="I27" s="21"/>
      <c r="J27" s="34"/>
    </row>
    <row r="28" spans="1:10" x14ac:dyDescent="0.2">
      <c r="I28" s="21"/>
      <c r="J28" s="34"/>
    </row>
    <row r="29" spans="1:10" x14ac:dyDescent="0.2">
      <c r="I29" s="21"/>
      <c r="J29" s="34"/>
    </row>
    <row r="30" spans="1:10" x14ac:dyDescent="0.2">
      <c r="I30" s="21"/>
      <c r="J30" s="34"/>
    </row>
    <row r="31" spans="1:10" x14ac:dyDescent="0.2">
      <c r="I31" s="21"/>
      <c r="J31" s="34"/>
    </row>
    <row r="32" spans="1:10" x14ac:dyDescent="0.2">
      <c r="I32" s="21"/>
      <c r="J32" s="34"/>
    </row>
    <row r="33" spans="9:10" x14ac:dyDescent="0.2">
      <c r="I33" s="21"/>
      <c r="J33" s="34"/>
    </row>
    <row r="34" spans="9:10" x14ac:dyDescent="0.2">
      <c r="I34" s="21"/>
      <c r="J34" s="34"/>
    </row>
    <row r="35" spans="9:10" x14ac:dyDescent="0.2">
      <c r="I35" s="21"/>
      <c r="J35" s="34"/>
    </row>
    <row r="36" spans="9:10" x14ac:dyDescent="0.2">
      <c r="I36" s="21"/>
      <c r="J36" s="34"/>
    </row>
    <row r="37" spans="9:10" x14ac:dyDescent="0.2">
      <c r="I37" s="21"/>
      <c r="J37" s="34"/>
    </row>
    <row r="38" spans="9:10" x14ac:dyDescent="0.2">
      <c r="I38" s="21"/>
      <c r="J38" s="34"/>
    </row>
    <row r="39" spans="9:10" x14ac:dyDescent="0.2">
      <c r="I39" s="21"/>
      <c r="J39" s="34"/>
    </row>
    <row r="40" spans="9:10" x14ac:dyDescent="0.2">
      <c r="I40" s="21"/>
      <c r="J40" s="34"/>
    </row>
    <row r="41" spans="9:10" x14ac:dyDescent="0.2">
      <c r="I41" s="21"/>
      <c r="J41" s="34"/>
    </row>
    <row r="42" spans="9:10" x14ac:dyDescent="0.2">
      <c r="I42" s="21"/>
      <c r="J42" s="34"/>
    </row>
    <row r="43" spans="9:10" x14ac:dyDescent="0.2">
      <c r="I43" s="21"/>
      <c r="J43" s="34"/>
    </row>
    <row r="44" spans="9:10" x14ac:dyDescent="0.2">
      <c r="I44" s="21"/>
      <c r="J44" s="34"/>
    </row>
    <row r="45" spans="9:10" x14ac:dyDescent="0.2">
      <c r="I45" s="21"/>
      <c r="J45" s="34"/>
    </row>
    <row r="46" spans="9:10" x14ac:dyDescent="0.2">
      <c r="I46" s="21"/>
      <c r="J46" s="34"/>
    </row>
    <row r="47" spans="9:10" x14ac:dyDescent="0.2">
      <c r="I47" s="21"/>
      <c r="J47" s="34"/>
    </row>
    <row r="48" spans="9:10" x14ac:dyDescent="0.2">
      <c r="I48" s="21"/>
      <c r="J48" s="34"/>
    </row>
    <row r="49" spans="6:10" x14ac:dyDescent="0.2">
      <c r="I49" s="21"/>
      <c r="J49" s="34"/>
    </row>
    <row r="50" spans="6:10" x14ac:dyDescent="0.2">
      <c r="I50" s="21"/>
      <c r="J50" s="34"/>
    </row>
    <row r="51" spans="6:10" x14ac:dyDescent="0.2">
      <c r="I51" s="21"/>
      <c r="J51" s="34"/>
    </row>
    <row r="52" spans="6:10" x14ac:dyDescent="0.2">
      <c r="I52" s="21"/>
      <c r="J52" s="34"/>
    </row>
    <row r="53" spans="6:10" x14ac:dyDescent="0.2">
      <c r="I53" s="21"/>
      <c r="J53" s="34"/>
    </row>
    <row r="54" spans="6:10" x14ac:dyDescent="0.2">
      <c r="I54" s="21"/>
      <c r="J54" s="34"/>
    </row>
    <row r="55" spans="6:10" x14ac:dyDescent="0.2">
      <c r="I55" s="21"/>
      <c r="J55" s="34"/>
    </row>
    <row r="56" spans="6:10" x14ac:dyDescent="0.2">
      <c r="I56" s="21"/>
      <c r="J56" s="34"/>
    </row>
    <row r="57" spans="6:10" x14ac:dyDescent="0.2">
      <c r="I57" s="21"/>
      <c r="J57" s="34"/>
    </row>
    <row r="58" spans="6:10" x14ac:dyDescent="0.2">
      <c r="F58" s="12"/>
      <c r="I58" s="21"/>
      <c r="J58" s="34"/>
    </row>
    <row r="59" spans="6:10" x14ac:dyDescent="0.2">
      <c r="F59" s="12"/>
      <c r="I59" s="21"/>
      <c r="J59" s="34"/>
    </row>
    <row r="60" spans="6:10" x14ac:dyDescent="0.2">
      <c r="I60" s="21"/>
      <c r="J60" s="34"/>
    </row>
    <row r="61" spans="6:10" x14ac:dyDescent="0.2">
      <c r="I61" s="21"/>
      <c r="J61" s="34"/>
    </row>
    <row r="62" spans="6:10" x14ac:dyDescent="0.2">
      <c r="I62" s="21"/>
      <c r="J62" s="34"/>
    </row>
    <row r="63" spans="6:10" x14ac:dyDescent="0.2">
      <c r="I63" s="21"/>
      <c r="J63" s="34"/>
    </row>
    <row r="64" spans="6:10" x14ac:dyDescent="0.2">
      <c r="I64" s="21"/>
      <c r="J64" s="34"/>
    </row>
    <row r="65" spans="9:10" x14ac:dyDescent="0.2">
      <c r="I65" s="21"/>
      <c r="J65" s="34"/>
    </row>
    <row r="66" spans="9:10" x14ac:dyDescent="0.2">
      <c r="I66" s="21"/>
      <c r="J66" s="34"/>
    </row>
    <row r="67" spans="9:10" x14ac:dyDescent="0.2">
      <c r="I67" s="21"/>
      <c r="J67" s="34"/>
    </row>
    <row r="68" spans="9:10" x14ac:dyDescent="0.2">
      <c r="I68" s="21"/>
      <c r="J68" s="34"/>
    </row>
    <row r="69" spans="9:10" x14ac:dyDescent="0.2">
      <c r="I69" s="21"/>
      <c r="J69" s="34"/>
    </row>
    <row r="70" spans="9:10" x14ac:dyDescent="0.2">
      <c r="I70" s="21"/>
      <c r="J70" s="34"/>
    </row>
    <row r="71" spans="9:10" x14ac:dyDescent="0.2">
      <c r="I71" s="21"/>
      <c r="J71" s="34"/>
    </row>
    <row r="72" spans="9:10" x14ac:dyDescent="0.2">
      <c r="I72" s="21"/>
      <c r="J72" s="34"/>
    </row>
    <row r="73" spans="9:10" x14ac:dyDescent="0.2">
      <c r="I73" s="21"/>
      <c r="J73" s="34"/>
    </row>
    <row r="74" spans="9:10" x14ac:dyDescent="0.2">
      <c r="I74" s="21"/>
      <c r="J74" s="34"/>
    </row>
    <row r="75" spans="9:10" x14ac:dyDescent="0.2">
      <c r="I75" s="21"/>
      <c r="J75" s="34"/>
    </row>
    <row r="76" spans="9:10" x14ac:dyDescent="0.2">
      <c r="I76" s="21"/>
      <c r="J76" s="34"/>
    </row>
    <row r="77" spans="9:10" x14ac:dyDescent="0.2">
      <c r="I77" s="21"/>
      <c r="J77" s="34"/>
    </row>
  </sheetData>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B18:B19 B11:B12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92D050"/>
    <pageSetUpPr fitToPage="1"/>
  </sheetPr>
  <dimension ref="A1:M57"/>
  <sheetViews>
    <sheetView showGridLines="0" zoomScale="90" zoomScaleNormal="90" workbookViewId="0">
      <selection activeCell="E18" sqref="E18"/>
    </sheetView>
  </sheetViews>
  <sheetFormatPr baseColWidth="10" defaultColWidth="11.42578125" defaultRowHeight="12.75" x14ac:dyDescent="0.2"/>
  <cols>
    <col min="1" max="1" width="66.42578125" style="21" bestFit="1" customWidth="1"/>
    <col min="2" max="2" width="12.28515625" style="21" bestFit="1" customWidth="1"/>
    <col min="3" max="3" width="19.28515625" style="21" bestFit="1" customWidth="1"/>
    <col min="4" max="4" width="21.140625" style="21" customWidth="1"/>
    <col min="5" max="5" width="20.7109375" style="21" bestFit="1" customWidth="1"/>
    <col min="6" max="6" width="15.85546875" style="21" bestFit="1" customWidth="1"/>
    <col min="7" max="7" width="2.7109375" style="21" customWidth="1"/>
    <col min="8" max="8" width="12.28515625" style="21" bestFit="1" customWidth="1"/>
    <col min="9" max="9" width="19.28515625" style="21" bestFit="1" customWidth="1"/>
    <col min="10" max="10" width="14.85546875" style="21" bestFit="1" customWidth="1"/>
    <col min="11" max="11" width="20.7109375" style="21" bestFit="1" customWidth="1"/>
    <col min="12" max="12" width="15.85546875" style="21" bestFit="1" customWidth="1"/>
    <col min="13" max="13" width="15.5703125" style="21" customWidth="1"/>
    <col min="14" max="16384" width="11.42578125" style="21"/>
  </cols>
  <sheetData>
    <row r="1" spans="1:13" ht="15" customHeight="1" x14ac:dyDescent="0.2">
      <c r="A1" s="21" t="s">
        <v>40</v>
      </c>
      <c r="E1" s="222" t="s">
        <v>100</v>
      </c>
      <c r="L1" s="222" t="s">
        <v>100</v>
      </c>
      <c r="M1" s="371"/>
    </row>
    <row r="2" spans="1:13" ht="15" customHeight="1" x14ac:dyDescent="0.2"/>
    <row r="3" spans="1:13" ht="15" customHeight="1" x14ac:dyDescent="0.2"/>
    <row r="4" spans="1:13" ht="15" customHeight="1" x14ac:dyDescent="0.2"/>
    <row r="5" spans="1:13" ht="15" customHeight="1" x14ac:dyDescent="0.2">
      <c r="A5" s="90" t="s">
        <v>212</v>
      </c>
      <c r="B5" s="90"/>
      <c r="C5" s="90"/>
      <c r="D5" s="90"/>
      <c r="E5" s="90"/>
      <c r="F5" s="90"/>
      <c r="G5" s="90"/>
      <c r="H5" s="90"/>
      <c r="I5" s="90"/>
      <c r="J5" s="90"/>
      <c r="K5" s="90"/>
      <c r="L5" s="90"/>
      <c r="M5" s="80"/>
    </row>
    <row r="6" spans="1:13" ht="15" customHeight="1" x14ac:dyDescent="0.2">
      <c r="A6" s="10" t="s">
        <v>205</v>
      </c>
    </row>
    <row r="7" spans="1:13" ht="15" customHeight="1" x14ac:dyDescent="0.2"/>
    <row r="8" spans="1:13" ht="15" customHeight="1" x14ac:dyDescent="0.2">
      <c r="A8" s="12" t="s">
        <v>58</v>
      </c>
      <c r="C8" s="10"/>
      <c r="D8" s="10"/>
      <c r="E8" s="10"/>
      <c r="I8" s="10"/>
      <c r="J8" s="10"/>
      <c r="K8" s="10"/>
      <c r="L8" s="10"/>
    </row>
    <row r="9" spans="1:13" ht="15" customHeight="1" x14ac:dyDescent="0.2">
      <c r="A9" s="1"/>
      <c r="B9" s="86"/>
      <c r="C9" s="86"/>
      <c r="D9" s="374" t="s">
        <v>1040</v>
      </c>
      <c r="E9" s="86"/>
      <c r="F9" s="86"/>
      <c r="H9" s="86"/>
      <c r="I9" s="86"/>
      <c r="J9" s="374" t="s">
        <v>1029</v>
      </c>
      <c r="K9" s="86"/>
      <c r="L9" s="86"/>
      <c r="M9" s="87"/>
    </row>
    <row r="10" spans="1:13" ht="15" customHeight="1" x14ac:dyDescent="0.2">
      <c r="A10" s="304" t="s">
        <v>695</v>
      </c>
      <c r="B10" s="305" t="s">
        <v>92</v>
      </c>
      <c r="C10" s="91" t="s">
        <v>693</v>
      </c>
      <c r="D10" s="91" t="s">
        <v>213</v>
      </c>
      <c r="E10" s="304" t="s">
        <v>699</v>
      </c>
      <c r="F10" s="305" t="s">
        <v>94</v>
      </c>
      <c r="H10" s="305" t="s">
        <v>92</v>
      </c>
      <c r="I10" s="91" t="s">
        <v>693</v>
      </c>
      <c r="J10" s="91" t="s">
        <v>213</v>
      </c>
      <c r="K10" s="304" t="s">
        <v>699</v>
      </c>
      <c r="L10" s="305" t="s">
        <v>94</v>
      </c>
      <c r="M10" s="372"/>
    </row>
    <row r="11" spans="1:13" ht="15" customHeight="1" x14ac:dyDescent="0.2">
      <c r="A11" s="21" t="s">
        <v>808</v>
      </c>
      <c r="B11" s="21">
        <v>2024</v>
      </c>
      <c r="C11" s="179" t="s">
        <v>302</v>
      </c>
      <c r="D11" s="21" t="s">
        <v>609</v>
      </c>
      <c r="E11" s="27">
        <v>0</v>
      </c>
      <c r="F11" s="21" t="s">
        <v>831</v>
      </c>
      <c r="I11" s="179" t="s">
        <v>302</v>
      </c>
      <c r="J11" s="21" t="s">
        <v>609</v>
      </c>
      <c r="K11" s="27">
        <v>0</v>
      </c>
    </row>
    <row r="12" spans="1:13" ht="14.45" customHeight="1" x14ac:dyDescent="0.2">
      <c r="A12" s="21" t="s">
        <v>808</v>
      </c>
      <c r="B12" s="21">
        <v>2024</v>
      </c>
      <c r="C12" s="179" t="s">
        <v>301</v>
      </c>
      <c r="D12" s="21" t="s">
        <v>475</v>
      </c>
      <c r="E12" s="27">
        <v>7133491.2359999996</v>
      </c>
      <c r="F12" s="21" t="s">
        <v>831</v>
      </c>
      <c r="I12" s="179" t="s">
        <v>301</v>
      </c>
      <c r="J12" s="21" t="s">
        <v>475</v>
      </c>
      <c r="K12" s="27">
        <v>12022709.756999999</v>
      </c>
    </row>
    <row r="13" spans="1:13" ht="15" customHeight="1" x14ac:dyDescent="0.2">
      <c r="A13" s="21" t="s">
        <v>809</v>
      </c>
      <c r="B13" s="21">
        <v>2024</v>
      </c>
      <c r="C13" s="179" t="s">
        <v>302</v>
      </c>
      <c r="D13" s="21" t="s">
        <v>609</v>
      </c>
      <c r="E13" s="27">
        <v>0</v>
      </c>
      <c r="F13" s="21" t="s">
        <v>831</v>
      </c>
      <c r="I13" s="179" t="s">
        <v>302</v>
      </c>
      <c r="J13" s="21" t="s">
        <v>609</v>
      </c>
      <c r="K13" s="27">
        <v>0</v>
      </c>
    </row>
    <row r="14" spans="1:13" ht="15" customHeight="1" x14ac:dyDescent="0.2">
      <c r="A14" s="21" t="s">
        <v>1051</v>
      </c>
      <c r="B14" s="21">
        <v>2024</v>
      </c>
      <c r="C14" s="179" t="s">
        <v>301</v>
      </c>
      <c r="D14" s="21" t="s">
        <v>475</v>
      </c>
      <c r="E14" s="27">
        <v>22474923.379000001</v>
      </c>
      <c r="F14" s="21" t="s">
        <v>832</v>
      </c>
      <c r="H14" s="21">
        <v>2023</v>
      </c>
      <c r="I14" s="179" t="s">
        <v>301</v>
      </c>
      <c r="J14" s="21" t="s">
        <v>475</v>
      </c>
      <c r="K14" s="27">
        <v>22085913.27</v>
      </c>
      <c r="L14" s="21" t="s">
        <v>831</v>
      </c>
    </row>
    <row r="15" spans="1:13" ht="15" customHeight="1" x14ac:dyDescent="0.2">
      <c r="A15" s="21" t="s">
        <v>1051</v>
      </c>
      <c r="B15" s="21">
        <v>2024</v>
      </c>
      <c r="C15" s="179" t="s">
        <v>302</v>
      </c>
      <c r="D15" s="21" t="s">
        <v>609</v>
      </c>
      <c r="E15" s="27">
        <v>550269.9</v>
      </c>
      <c r="F15" s="21" t="s">
        <v>832</v>
      </c>
      <c r="H15" s="21">
        <v>2023</v>
      </c>
      <c r="I15" s="179" t="s">
        <v>302</v>
      </c>
      <c r="J15" s="21" t="s">
        <v>891</v>
      </c>
      <c r="K15" s="27">
        <v>550269.9</v>
      </c>
    </row>
    <row r="16" spans="1:13" ht="15" customHeight="1" x14ac:dyDescent="0.2">
      <c r="A16" s="21" t="s">
        <v>992</v>
      </c>
      <c r="B16" s="21">
        <v>2024</v>
      </c>
      <c r="C16" s="179" t="s">
        <v>301</v>
      </c>
      <c r="D16" s="21" t="s">
        <v>475</v>
      </c>
      <c r="E16" s="27">
        <v>0</v>
      </c>
      <c r="F16" s="21" t="s">
        <v>831</v>
      </c>
      <c r="H16" s="21">
        <v>2023</v>
      </c>
      <c r="I16" s="179" t="s">
        <v>301</v>
      </c>
      <c r="J16" s="21" t="s">
        <v>475</v>
      </c>
      <c r="K16" s="27">
        <v>0</v>
      </c>
      <c r="L16" s="21" t="s">
        <v>831</v>
      </c>
    </row>
    <row r="17" spans="1:13" ht="15" customHeight="1" x14ac:dyDescent="0.2">
      <c r="A17" s="21" t="s">
        <v>892</v>
      </c>
      <c r="B17" s="21">
        <v>2024</v>
      </c>
      <c r="C17" s="179" t="s">
        <v>301</v>
      </c>
      <c r="D17" s="21" t="s">
        <v>475</v>
      </c>
      <c r="E17" s="27">
        <v>9476815.2050000001</v>
      </c>
      <c r="F17" s="21" t="s">
        <v>830</v>
      </c>
      <c r="H17" s="21">
        <v>2024</v>
      </c>
      <c r="I17" s="179" t="s">
        <v>301</v>
      </c>
      <c r="J17" s="21" t="s">
        <v>475</v>
      </c>
      <c r="K17" s="27">
        <v>18625569.054000001</v>
      </c>
      <c r="L17" s="21" t="s">
        <v>830</v>
      </c>
    </row>
    <row r="18" spans="1:13" ht="15" customHeight="1" x14ac:dyDescent="0.2">
      <c r="A18" s="21" t="s">
        <v>914</v>
      </c>
      <c r="B18" s="21">
        <v>2024</v>
      </c>
      <c r="C18" s="179" t="s">
        <v>302</v>
      </c>
      <c r="D18" s="21" t="s">
        <v>609</v>
      </c>
      <c r="E18" s="27">
        <v>48295.663</v>
      </c>
      <c r="F18" s="21" t="s">
        <v>832</v>
      </c>
      <c r="H18" s="21">
        <v>2022</v>
      </c>
      <c r="I18" s="179" t="s">
        <v>302</v>
      </c>
      <c r="J18" s="21" t="s">
        <v>609</v>
      </c>
      <c r="K18" s="27">
        <v>115892.83000000002</v>
      </c>
      <c r="L18" s="21" t="s">
        <v>832</v>
      </c>
      <c r="M18" s="151"/>
    </row>
    <row r="19" spans="1:13" ht="15" customHeight="1" x14ac:dyDescent="0.2">
      <c r="A19" s="12" t="s">
        <v>696</v>
      </c>
      <c r="C19" s="179"/>
      <c r="D19" s="21" t="s">
        <v>891</v>
      </c>
      <c r="E19" s="136"/>
      <c r="I19" s="179"/>
      <c r="J19" s="21" t="s">
        <v>891</v>
      </c>
      <c r="K19" s="136"/>
    </row>
    <row r="20" spans="1:13" ht="15" customHeight="1" x14ac:dyDescent="0.2">
      <c r="A20" s="21" t="s">
        <v>694</v>
      </c>
      <c r="C20" s="179" t="s">
        <v>302</v>
      </c>
      <c r="D20" s="21" t="s">
        <v>609</v>
      </c>
      <c r="E20" s="136">
        <v>40704.896999999997</v>
      </c>
      <c r="I20" s="179" t="s">
        <v>302</v>
      </c>
      <c r="J20" s="21" t="s">
        <v>609</v>
      </c>
      <c r="K20" s="136">
        <v>40704.896999999997</v>
      </c>
    </row>
    <row r="21" spans="1:13" ht="15" customHeight="1" x14ac:dyDescent="0.2">
      <c r="A21" s="21" t="s">
        <v>697</v>
      </c>
      <c r="C21" s="179" t="s">
        <v>302</v>
      </c>
      <c r="D21" s="21" t="s">
        <v>609</v>
      </c>
      <c r="E21" s="136">
        <v>-5488.9939999999997</v>
      </c>
      <c r="I21" s="179" t="s">
        <v>302</v>
      </c>
      <c r="J21" s="21" t="s">
        <v>609</v>
      </c>
      <c r="K21" s="136">
        <v>-24196.799999999999</v>
      </c>
    </row>
    <row r="22" spans="1:13" ht="15" customHeight="1" x14ac:dyDescent="0.2">
      <c r="A22" s="21" t="s">
        <v>694</v>
      </c>
      <c r="C22" s="179" t="s">
        <v>301</v>
      </c>
      <c r="D22" s="21" t="s">
        <v>475</v>
      </c>
      <c r="E22" s="136">
        <v>9652.9010000000126</v>
      </c>
      <c r="I22" s="179" t="s">
        <v>301</v>
      </c>
      <c r="J22" s="21" t="s">
        <v>475</v>
      </c>
      <c r="K22" s="136">
        <v>1065988.9610000001</v>
      </c>
    </row>
    <row r="23" spans="1:13" ht="15" customHeight="1" x14ac:dyDescent="0.2">
      <c r="A23" s="132" t="s">
        <v>697</v>
      </c>
      <c r="B23" s="132"/>
      <c r="C23" s="306" t="s">
        <v>301</v>
      </c>
      <c r="D23" s="132" t="s">
        <v>475</v>
      </c>
      <c r="E23" s="340">
        <v>-2479432.8000000003</v>
      </c>
      <c r="F23" s="132"/>
      <c r="G23" s="132"/>
      <c r="H23" s="132"/>
      <c r="I23" s="306" t="s">
        <v>301</v>
      </c>
      <c r="J23" s="132" t="s">
        <v>475</v>
      </c>
      <c r="K23" s="340">
        <v>-3014336.5520000001</v>
      </c>
      <c r="L23" s="132"/>
    </row>
    <row r="24" spans="1:13" ht="15" customHeight="1" x14ac:dyDescent="0.2">
      <c r="A24" s="307" t="s">
        <v>3</v>
      </c>
      <c r="B24" s="307"/>
      <c r="C24" s="308"/>
      <c r="D24" s="307" t="str">
        <f>IFERROR(VLOOKUP(C24,'Base de Monedas'!A:B,2,0),"")</f>
        <v/>
      </c>
      <c r="E24" s="309">
        <f>SUM($E$11:E23)</f>
        <v>37249231.387000002</v>
      </c>
      <c r="F24" s="307"/>
      <c r="G24" s="307"/>
      <c r="H24" s="307"/>
      <c r="I24" s="308"/>
      <c r="J24" s="307" t="str">
        <f>IFERROR(VLOOKUP(I24,'Base de Monedas'!G:H,2,0),"")</f>
        <v/>
      </c>
      <c r="K24" s="309">
        <f>SUM($K$11:K23)</f>
        <v>51468515.316999994</v>
      </c>
      <c r="L24" s="307"/>
      <c r="M24" s="12"/>
    </row>
    <row r="25" spans="1:13" ht="15" customHeight="1" x14ac:dyDescent="0.2">
      <c r="A25" s="12"/>
      <c r="E25" s="355"/>
      <c r="K25" s="355"/>
    </row>
    <row r="26" spans="1:13" ht="15" customHeight="1" x14ac:dyDescent="0.2">
      <c r="E26" s="151"/>
    </row>
    <row r="27" spans="1:13" ht="15" customHeight="1" x14ac:dyDescent="0.2">
      <c r="A27" s="12" t="s">
        <v>690</v>
      </c>
      <c r="D27" s="10"/>
      <c r="E27" s="134"/>
      <c r="I27" s="10"/>
      <c r="J27" s="10"/>
      <c r="K27" s="134"/>
      <c r="L27" s="10"/>
    </row>
    <row r="28" spans="1:13" ht="15" customHeight="1" x14ac:dyDescent="0.2">
      <c r="A28" s="1"/>
      <c r="B28" s="86"/>
      <c r="C28" s="86"/>
      <c r="D28" s="374" t="s">
        <v>1040</v>
      </c>
      <c r="E28" s="86"/>
      <c r="F28" s="86"/>
      <c r="H28" s="86"/>
      <c r="I28" s="86"/>
      <c r="J28" s="374" t="s">
        <v>1029</v>
      </c>
      <c r="K28" s="86"/>
      <c r="L28" s="86"/>
      <c r="M28" s="87"/>
    </row>
    <row r="29" spans="1:13" ht="15" customHeight="1" x14ac:dyDescent="0.2">
      <c r="A29" s="304" t="s">
        <v>844</v>
      </c>
      <c r="B29" s="305" t="s">
        <v>92</v>
      </c>
      <c r="C29" s="91" t="s">
        <v>693</v>
      </c>
      <c r="D29" s="91" t="s">
        <v>213</v>
      </c>
      <c r="E29" s="304" t="s">
        <v>699</v>
      </c>
      <c r="F29" s="305" t="s">
        <v>93</v>
      </c>
      <c r="H29" s="305" t="s">
        <v>92</v>
      </c>
      <c r="I29" s="91" t="s">
        <v>693</v>
      </c>
      <c r="J29" s="91" t="s">
        <v>213</v>
      </c>
      <c r="K29" s="304" t="s">
        <v>699</v>
      </c>
      <c r="L29" s="305" t="s">
        <v>94</v>
      </c>
      <c r="M29" s="372"/>
    </row>
    <row r="30" spans="1:13" ht="14.45" customHeight="1" x14ac:dyDescent="0.2">
      <c r="A30" s="21" t="s">
        <v>808</v>
      </c>
      <c r="B30" s="21">
        <v>2030</v>
      </c>
      <c r="C30" s="179" t="s">
        <v>302</v>
      </c>
      <c r="D30" s="21" t="str">
        <f>IFERROR(VLOOKUP(C30,'Base de Monedas'!A:B,2,0),"")</f>
        <v>Guaraní</v>
      </c>
      <c r="E30" s="27">
        <v>1341852.2930000001</v>
      </c>
      <c r="F30" s="20" t="s">
        <v>831</v>
      </c>
      <c r="H30" s="21">
        <v>2030</v>
      </c>
      <c r="I30" s="179" t="s">
        <v>302</v>
      </c>
      <c r="J30" s="21" t="s">
        <v>609</v>
      </c>
      <c r="K30" s="27">
        <v>1559306.8670000001</v>
      </c>
      <c r="L30" s="21" t="s">
        <v>831</v>
      </c>
    </row>
    <row r="31" spans="1:13" ht="15" customHeight="1" x14ac:dyDescent="0.2">
      <c r="A31" s="21" t="s">
        <v>808</v>
      </c>
      <c r="B31" s="21">
        <v>2031</v>
      </c>
      <c r="C31" s="179" t="s">
        <v>301</v>
      </c>
      <c r="D31" s="21" t="s">
        <v>475</v>
      </c>
      <c r="E31" s="27">
        <v>21592766.7457055</v>
      </c>
      <c r="F31" s="20" t="s">
        <v>831</v>
      </c>
      <c r="H31" s="21">
        <v>2031</v>
      </c>
      <c r="I31" s="179" t="s">
        <v>301</v>
      </c>
      <c r="J31" s="21" t="s">
        <v>475</v>
      </c>
      <c r="K31" s="27">
        <v>21219025.558201</v>
      </c>
      <c r="L31" s="21" t="s">
        <v>831</v>
      </c>
    </row>
    <row r="32" spans="1:13" ht="15" customHeight="1" x14ac:dyDescent="0.2">
      <c r="A32" s="21" t="s">
        <v>1051</v>
      </c>
      <c r="B32" s="21">
        <v>2026</v>
      </c>
      <c r="C32" s="179" t="s">
        <v>301</v>
      </c>
      <c r="D32" s="21" t="s">
        <v>475</v>
      </c>
      <c r="E32" s="27">
        <v>5065909.8871889003</v>
      </c>
      <c r="F32" s="20" t="s">
        <v>1052</v>
      </c>
      <c r="H32" s="21">
        <v>2026</v>
      </c>
      <c r="I32" s="179" t="s">
        <v>301</v>
      </c>
      <c r="J32" s="21" t="s">
        <v>475</v>
      </c>
      <c r="K32" s="27">
        <v>7467339.0449999999</v>
      </c>
      <c r="L32" s="21" t="s">
        <v>831</v>
      </c>
    </row>
    <row r="33" spans="1:13" ht="15" customHeight="1" x14ac:dyDescent="0.2">
      <c r="A33" s="21" t="s">
        <v>892</v>
      </c>
      <c r="B33" s="21">
        <v>2026</v>
      </c>
      <c r="C33" s="179" t="s">
        <v>301</v>
      </c>
      <c r="D33" s="21" t="str">
        <f>IFERROR(VLOOKUP(C33,'Base de Monedas'!A:B,2,0),"")</f>
        <v>Dólar estadounidense</v>
      </c>
      <c r="E33" s="27">
        <v>123778897</v>
      </c>
      <c r="F33" s="21" t="s">
        <v>830</v>
      </c>
      <c r="H33" s="21">
        <v>2026</v>
      </c>
      <c r="I33" s="179" t="s">
        <v>301</v>
      </c>
      <c r="J33" s="21" t="s">
        <v>475</v>
      </c>
      <c r="K33" s="27">
        <v>121636454</v>
      </c>
      <c r="L33" s="21" t="s">
        <v>830</v>
      </c>
    </row>
    <row r="34" spans="1:13" ht="15" customHeight="1" x14ac:dyDescent="0.2">
      <c r="A34" s="12" t="s">
        <v>696</v>
      </c>
      <c r="C34" s="179"/>
      <c r="D34" s="21" t="str">
        <f>IFERROR(VLOOKUP(C34,'Base de Monedas'!A:B,2,0),"")</f>
        <v/>
      </c>
      <c r="E34" s="27"/>
      <c r="I34" s="179"/>
      <c r="J34" s="21" t="s">
        <v>891</v>
      </c>
      <c r="K34" s="136"/>
    </row>
    <row r="35" spans="1:13" ht="15" customHeight="1" x14ac:dyDescent="0.2">
      <c r="A35" s="21" t="s">
        <v>694</v>
      </c>
      <c r="C35" s="179" t="s">
        <v>302</v>
      </c>
      <c r="D35" s="21" t="str">
        <f>IFERROR(VLOOKUP(C35,'Base de Monedas'!A:B,2,0),"")</f>
        <v>Guaraní</v>
      </c>
      <c r="E35" s="27">
        <v>865826.59699999995</v>
      </c>
      <c r="I35" s="179" t="s">
        <v>302</v>
      </c>
      <c r="J35" s="21" t="s">
        <v>609</v>
      </c>
      <c r="K35" s="136">
        <v>865826.59699999995</v>
      </c>
    </row>
    <row r="36" spans="1:13" ht="15" customHeight="1" x14ac:dyDescent="0.2">
      <c r="A36" s="21" t="s">
        <v>697</v>
      </c>
      <c r="C36" s="179" t="s">
        <v>302</v>
      </c>
      <c r="D36" s="21" t="str">
        <f>IFERROR(VLOOKUP(C36,'Base de Monedas'!A:B,2,0),"")</f>
        <v>Guaraní</v>
      </c>
      <c r="E36" s="27">
        <v>-909608.18700000003</v>
      </c>
      <c r="I36" s="179" t="s">
        <v>302</v>
      </c>
      <c r="J36" s="21" t="s">
        <v>609</v>
      </c>
      <c r="K36" s="136">
        <v>-944769.78500000003</v>
      </c>
      <c r="M36" s="12"/>
    </row>
    <row r="37" spans="1:13" ht="15" customHeight="1" x14ac:dyDescent="0.2">
      <c r="A37" s="21" t="s">
        <v>694</v>
      </c>
      <c r="C37" s="179" t="s">
        <v>301</v>
      </c>
      <c r="D37" s="21" t="str">
        <f>IFERROR(VLOOKUP(C37,'Base de Monedas'!A:B,2,0),"")</f>
        <v>Dólar estadounidense</v>
      </c>
      <c r="E37" s="27">
        <v>38221505.644000001</v>
      </c>
      <c r="I37" s="179" t="s">
        <v>301</v>
      </c>
      <c r="J37" s="21" t="s">
        <v>475</v>
      </c>
      <c r="K37" s="136">
        <v>37559943.784000002</v>
      </c>
    </row>
    <row r="38" spans="1:13" ht="15" customHeight="1" x14ac:dyDescent="0.2">
      <c r="A38" s="21" t="s">
        <v>697</v>
      </c>
      <c r="C38" s="179" t="s">
        <v>301</v>
      </c>
      <c r="D38" s="21" t="str">
        <f>IFERROR(VLOOKUP(C38,'Base de Monedas'!A:B,2,0),"")</f>
        <v>Dólar estadounidense</v>
      </c>
      <c r="E38" s="27">
        <v>-35560593.189999998</v>
      </c>
      <c r="I38" s="179" t="s">
        <v>301</v>
      </c>
      <c r="J38" s="21" t="s">
        <v>475</v>
      </c>
      <c r="K38" s="136">
        <v>-37931463.322999999</v>
      </c>
    </row>
    <row r="39" spans="1:13" ht="15" customHeight="1" x14ac:dyDescent="0.2">
      <c r="A39" s="307" t="s">
        <v>3</v>
      </c>
      <c r="B39" s="307"/>
      <c r="C39" s="308"/>
      <c r="D39" s="307" t="str">
        <f>IFERROR(VLOOKUP(C39,'Base de Monedas'!A:B,2,0),"")</f>
        <v/>
      </c>
      <c r="E39" s="309">
        <f>SUM($E$30:E38)</f>
        <v>154396556.7898944</v>
      </c>
      <c r="F39" s="398"/>
      <c r="G39" s="307"/>
      <c r="H39" s="307"/>
      <c r="I39" s="307"/>
      <c r="J39" s="307" t="s">
        <v>891</v>
      </c>
      <c r="K39" s="309">
        <f>SUM(K30:K38)</f>
        <v>151431662.74320102</v>
      </c>
      <c r="L39" s="307"/>
      <c r="M39" s="87"/>
    </row>
    <row r="40" spans="1:13" ht="15" customHeight="1" x14ac:dyDescent="0.2">
      <c r="E40" s="151"/>
      <c r="I40" s="179"/>
      <c r="K40" s="151"/>
      <c r="M40" s="372"/>
    </row>
    <row r="41" spans="1:13" ht="15" customHeight="1" x14ac:dyDescent="0.2">
      <c r="A41" s="12" t="s">
        <v>690</v>
      </c>
      <c r="D41" s="10"/>
      <c r="E41" s="134"/>
      <c r="I41" s="10"/>
      <c r="J41" s="10"/>
      <c r="K41" s="134"/>
      <c r="L41" s="10"/>
    </row>
    <row r="42" spans="1:13" ht="15" customHeight="1" x14ac:dyDescent="0.2">
      <c r="A42" s="1"/>
      <c r="B42" s="86"/>
      <c r="C42" s="86"/>
      <c r="D42" s="374" t="s">
        <v>1040</v>
      </c>
      <c r="E42" s="86"/>
      <c r="F42" s="86"/>
      <c r="H42" s="86"/>
      <c r="I42" s="86"/>
      <c r="J42" s="374" t="s">
        <v>1029</v>
      </c>
      <c r="K42" s="86"/>
      <c r="L42" s="86"/>
    </row>
    <row r="43" spans="1:13" ht="15" customHeight="1" x14ac:dyDescent="0.2">
      <c r="A43" s="304" t="s">
        <v>855</v>
      </c>
      <c r="B43" s="305" t="s">
        <v>92</v>
      </c>
      <c r="C43" s="91" t="s">
        <v>693</v>
      </c>
      <c r="D43" s="91" t="s">
        <v>213</v>
      </c>
      <c r="E43" s="304" t="s">
        <v>699</v>
      </c>
      <c r="F43" s="305" t="s">
        <v>93</v>
      </c>
      <c r="H43" s="305" t="s">
        <v>92</v>
      </c>
      <c r="I43" s="91" t="s">
        <v>693</v>
      </c>
      <c r="J43" s="91" t="s">
        <v>213</v>
      </c>
      <c r="K43" s="304" t="s">
        <v>699</v>
      </c>
      <c r="L43" s="305" t="s">
        <v>94</v>
      </c>
    </row>
    <row r="44" spans="1:13" ht="15" customHeight="1" x14ac:dyDescent="0.2">
      <c r="A44" s="21" t="s">
        <v>919</v>
      </c>
      <c r="B44" s="21">
        <v>2031</v>
      </c>
      <c r="C44" s="179" t="s">
        <v>301</v>
      </c>
      <c r="D44" s="21" t="str">
        <f>IFERROR(VLOOKUP(C44,'Base de Monedas'!A:B,2,0),"")</f>
        <v>Dólar estadounidense</v>
      </c>
      <c r="E44" s="136">
        <v>185298298.48100001</v>
      </c>
      <c r="H44" s="21">
        <v>2031</v>
      </c>
      <c r="I44" s="179" t="s">
        <v>301</v>
      </c>
      <c r="J44" s="21" t="s">
        <v>475</v>
      </c>
      <c r="K44" s="136">
        <v>182091038.98800001</v>
      </c>
    </row>
    <row r="45" spans="1:13" ht="15" customHeight="1" x14ac:dyDescent="0.2">
      <c r="A45" s="21" t="s">
        <v>919</v>
      </c>
      <c r="B45" s="21">
        <v>2031</v>
      </c>
      <c r="C45" s="179" t="s">
        <v>302</v>
      </c>
      <c r="D45" s="21" t="str">
        <f>IFERROR(VLOOKUP(C45,'Base de Monedas'!A:B,2,0),"")</f>
        <v>Guaraní</v>
      </c>
      <c r="E45" s="136">
        <v>218000000</v>
      </c>
      <c r="H45" s="21">
        <v>2031</v>
      </c>
      <c r="I45" s="179" t="s">
        <v>302</v>
      </c>
      <c r="J45" s="21" t="s">
        <v>609</v>
      </c>
      <c r="K45" s="136">
        <v>113000000</v>
      </c>
    </row>
    <row r="46" spans="1:13" ht="15" customHeight="1" x14ac:dyDescent="0.2">
      <c r="A46" s="12" t="s">
        <v>993</v>
      </c>
      <c r="C46" s="179"/>
      <c r="D46" s="21" t="str">
        <f>IFERROR(VLOOKUP(C46,'Base de Monedas'!A:B,2,0),"")</f>
        <v/>
      </c>
      <c r="E46" s="136"/>
      <c r="I46" s="179"/>
      <c r="J46" s="21" t="s">
        <v>891</v>
      </c>
      <c r="K46" s="136"/>
    </row>
    <row r="47" spans="1:13" ht="15" customHeight="1" x14ac:dyDescent="0.2">
      <c r="A47" s="21" t="s">
        <v>694</v>
      </c>
      <c r="C47" s="179" t="s">
        <v>302</v>
      </c>
      <c r="D47" s="21" t="str">
        <f>IFERROR(VLOOKUP(C47,'Base de Monedas'!A:B,2,0),"")</f>
        <v>Guaraní</v>
      </c>
      <c r="E47" s="136">
        <v>136313498.63</v>
      </c>
      <c r="I47" s="179" t="s">
        <v>302</v>
      </c>
      <c r="J47" s="21" t="s">
        <v>609</v>
      </c>
      <c r="K47" s="136">
        <v>53487387.670999996</v>
      </c>
    </row>
    <row r="48" spans="1:13" ht="15" customHeight="1" x14ac:dyDescent="0.2">
      <c r="A48" s="21" t="s">
        <v>697</v>
      </c>
      <c r="C48" s="179" t="s">
        <v>302</v>
      </c>
      <c r="D48" s="21" t="str">
        <f>IFERROR(VLOOKUP(C48,'Base de Monedas'!A:B,2,0),"")</f>
        <v>Guaraní</v>
      </c>
      <c r="E48" s="136">
        <v>-133640502.767</v>
      </c>
      <c r="I48" s="179" t="s">
        <v>302</v>
      </c>
      <c r="J48" s="21" t="s">
        <v>609</v>
      </c>
      <c r="K48" s="136">
        <v>-52129282.184</v>
      </c>
      <c r="M48" s="12"/>
    </row>
    <row r="49" spans="1:13" ht="15" customHeight="1" x14ac:dyDescent="0.2">
      <c r="A49" s="21" t="s">
        <v>694</v>
      </c>
      <c r="C49" s="179" t="s">
        <v>301</v>
      </c>
      <c r="D49" s="21" t="str">
        <f>IFERROR(VLOOKUP(C49,'Base de Monedas'!A:B,2,0),"")</f>
        <v>Dólar estadounidense</v>
      </c>
      <c r="E49" s="136">
        <v>65110074.968999997</v>
      </c>
      <c r="I49" s="179" t="s">
        <v>301</v>
      </c>
      <c r="J49" s="21" t="s">
        <v>475</v>
      </c>
      <c r="K49" s="136">
        <v>67129832.324000001</v>
      </c>
      <c r="M49" s="12"/>
    </row>
    <row r="50" spans="1:13" ht="15" customHeight="1" x14ac:dyDescent="0.2">
      <c r="A50" s="21" t="s">
        <v>697</v>
      </c>
      <c r="C50" s="179" t="s">
        <v>301</v>
      </c>
      <c r="D50" s="21" t="str">
        <f>IFERROR(VLOOKUP(C50,'Base de Monedas'!A:B,2,0),"")</f>
        <v>Dólar estadounidense</v>
      </c>
      <c r="E50" s="136">
        <v>-63974631.875</v>
      </c>
      <c r="I50" s="179" t="s">
        <v>301</v>
      </c>
      <c r="J50" s="21" t="s">
        <v>475</v>
      </c>
      <c r="K50" s="136">
        <v>-66054251.126999997</v>
      </c>
    </row>
    <row r="51" spans="1:13" ht="15" customHeight="1" x14ac:dyDescent="0.2">
      <c r="A51" s="307" t="s">
        <v>3</v>
      </c>
      <c r="B51" s="307"/>
      <c r="C51" s="308"/>
      <c r="D51" s="307" t="str">
        <f>IFERROR(VLOOKUP(C51,'Base de Monedas'!A:B,2,0),"")</f>
        <v/>
      </c>
      <c r="E51" s="309">
        <f>SUM($E$44:E50)</f>
        <v>407106737.43800002</v>
      </c>
      <c r="F51" s="398"/>
      <c r="G51" s="307"/>
      <c r="H51" s="307"/>
      <c r="I51" s="307"/>
      <c r="J51" s="307" t="s">
        <v>891</v>
      </c>
      <c r="K51" s="309">
        <f>SUM(K44:K50)</f>
        <v>297524725.67200005</v>
      </c>
      <c r="L51" s="307"/>
    </row>
    <row r="52" spans="1:13" x14ac:dyDescent="0.2">
      <c r="A52" s="12"/>
      <c r="B52" s="12"/>
      <c r="C52" s="23"/>
      <c r="D52" s="12"/>
      <c r="E52" s="394"/>
      <c r="F52" s="12"/>
      <c r="G52" s="12"/>
      <c r="H52" s="12"/>
      <c r="I52" s="12"/>
      <c r="J52" s="12"/>
      <c r="K52" s="151"/>
      <c r="L52" s="12"/>
    </row>
    <row r="53" spans="1:13" x14ac:dyDescent="0.2">
      <c r="A53" s="21" t="s">
        <v>845</v>
      </c>
      <c r="K53" s="337"/>
    </row>
    <row r="54" spans="1:13" x14ac:dyDescent="0.2">
      <c r="E54" s="320"/>
    </row>
    <row r="57" spans="1:13" x14ac:dyDescent="0.2">
      <c r="E57" s="151"/>
    </row>
  </sheetData>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I44:I52 C44:C52 C30:C39 I30:I40 C11:C24 I11:I24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92D050"/>
    <pageSetUpPr fitToPage="1"/>
  </sheetPr>
  <dimension ref="A1:M56"/>
  <sheetViews>
    <sheetView showGridLines="0" zoomScale="90" zoomScaleNormal="90" workbookViewId="0">
      <selection activeCell="D1" sqref="D1"/>
    </sheetView>
  </sheetViews>
  <sheetFormatPr baseColWidth="10" defaultColWidth="11.42578125" defaultRowHeight="12.75" x14ac:dyDescent="0.2"/>
  <cols>
    <col min="1" max="1" width="53.140625" style="48" customWidth="1"/>
    <col min="2" max="2" width="18.28515625" style="48" customWidth="1"/>
    <col min="3" max="3" width="20.140625" style="48" customWidth="1"/>
    <col min="4" max="13" width="11.42578125" style="48"/>
    <col min="14" max="16384" width="11.42578125" style="21"/>
  </cols>
  <sheetData>
    <row r="1" spans="1:13" x14ac:dyDescent="0.2">
      <c r="A1" s="48" t="str">
        <f>Indice!C1</f>
        <v>GRUPO VAZQUEZ S.A.E.</v>
      </c>
      <c r="D1" s="163" t="s">
        <v>100</v>
      </c>
    </row>
    <row r="5" spans="1:13" x14ac:dyDescent="0.2">
      <c r="A5" s="90" t="s">
        <v>214</v>
      </c>
      <c r="B5" s="90"/>
      <c r="C5" s="90"/>
      <c r="D5" s="90"/>
      <c r="F5" s="21"/>
      <c r="G5" s="21"/>
      <c r="H5" s="21"/>
      <c r="I5" s="21"/>
      <c r="J5" s="21"/>
      <c r="K5" s="21"/>
      <c r="L5" s="21"/>
      <c r="M5" s="21"/>
    </row>
    <row r="6" spans="1:13" x14ac:dyDescent="0.2">
      <c r="A6" s="10" t="s">
        <v>205</v>
      </c>
      <c r="G6" s="21"/>
      <c r="H6" s="21"/>
      <c r="I6" s="21"/>
      <c r="J6" s="21"/>
      <c r="K6" s="21"/>
      <c r="L6" s="21"/>
      <c r="M6" s="21"/>
    </row>
    <row r="7" spans="1:13" x14ac:dyDescent="0.2">
      <c r="B7" s="534"/>
      <c r="C7" s="534"/>
      <c r="G7" s="21"/>
      <c r="H7" s="21"/>
      <c r="I7" s="21"/>
      <c r="J7" s="21"/>
      <c r="K7" s="21"/>
      <c r="L7" s="21"/>
      <c r="M7" s="21"/>
    </row>
    <row r="8" spans="1:13" x14ac:dyDescent="0.2">
      <c r="A8" s="60" t="s">
        <v>101</v>
      </c>
      <c r="B8" s="374" t="s">
        <v>1040</v>
      </c>
      <c r="C8" s="374" t="s">
        <v>1029</v>
      </c>
      <c r="D8" s="56"/>
      <c r="F8" s="21"/>
      <c r="G8" s="21"/>
      <c r="H8" s="21"/>
      <c r="I8" s="21"/>
      <c r="J8" s="21"/>
      <c r="K8" s="21"/>
      <c r="L8" s="21"/>
      <c r="M8" s="21"/>
    </row>
    <row r="9" spans="1:13" x14ac:dyDescent="0.2">
      <c r="A9" s="58" t="s">
        <v>846</v>
      </c>
      <c r="B9" s="352">
        <v>224868.56400000001</v>
      </c>
      <c r="C9" s="352">
        <v>7413.99</v>
      </c>
      <c r="D9" s="58"/>
      <c r="F9" s="21"/>
      <c r="G9" s="21"/>
      <c r="H9" s="21"/>
      <c r="I9" s="21"/>
      <c r="J9" s="21"/>
      <c r="K9" s="21"/>
      <c r="L9" s="21"/>
      <c r="M9" s="21"/>
    </row>
    <row r="10" spans="1:13" x14ac:dyDescent="0.2">
      <c r="A10" s="58" t="s">
        <v>895</v>
      </c>
      <c r="B10" s="352">
        <v>3084680.9212944997</v>
      </c>
      <c r="C10" s="352">
        <v>3031289.3237990001</v>
      </c>
      <c r="D10" s="58"/>
      <c r="E10" s="27"/>
      <c r="F10" s="21"/>
      <c r="G10" s="21"/>
      <c r="H10" s="21"/>
      <c r="I10" s="21"/>
      <c r="J10" s="21"/>
      <c r="K10" s="21"/>
      <c r="L10" s="21"/>
      <c r="M10" s="21"/>
    </row>
    <row r="11" spans="1:13" x14ac:dyDescent="0.2">
      <c r="A11" s="58" t="s">
        <v>1050</v>
      </c>
      <c r="B11" s="352">
        <v>2532955.0918111</v>
      </c>
      <c r="C11" s="352">
        <v>0</v>
      </c>
      <c r="D11" s="58"/>
      <c r="F11" s="21"/>
      <c r="G11" s="21"/>
      <c r="H11" s="21"/>
      <c r="I11" s="21"/>
      <c r="J11" s="21"/>
      <c r="K11" s="21"/>
      <c r="L11" s="21"/>
      <c r="M11" s="21"/>
    </row>
    <row r="12" spans="1:13" ht="15" customHeight="1" x14ac:dyDescent="0.2">
      <c r="A12" s="203" t="s">
        <v>98</v>
      </c>
      <c r="B12" s="331">
        <f>SUM(B9:B11)</f>
        <v>5842504.5771055995</v>
      </c>
      <c r="C12" s="310">
        <f>SUM($C$9:C11)</f>
        <v>3038703.3137990003</v>
      </c>
      <c r="D12" s="58"/>
      <c r="F12" s="21"/>
      <c r="G12" s="21"/>
      <c r="H12" s="21"/>
      <c r="I12" s="21"/>
      <c r="J12" s="21"/>
      <c r="K12" s="21"/>
      <c r="L12" s="21"/>
      <c r="M12" s="21"/>
    </row>
    <row r="13" spans="1:13" x14ac:dyDescent="0.2">
      <c r="A13" s="59"/>
      <c r="D13" s="58"/>
      <c r="F13" s="21"/>
      <c r="G13" s="21"/>
      <c r="H13" s="21"/>
      <c r="I13" s="21"/>
      <c r="J13" s="21"/>
      <c r="K13" s="21"/>
      <c r="L13" s="21"/>
      <c r="M13" s="21"/>
    </row>
    <row r="14" spans="1:13" x14ac:dyDescent="0.2">
      <c r="A14" s="58"/>
      <c r="D14" s="58"/>
      <c r="F14" s="21"/>
      <c r="G14" s="21"/>
      <c r="H14" s="21"/>
      <c r="I14" s="21"/>
      <c r="J14" s="21"/>
      <c r="K14" s="21"/>
      <c r="L14" s="21"/>
      <c r="M14" s="21"/>
    </row>
    <row r="15" spans="1:13" x14ac:dyDescent="0.2">
      <c r="A15" s="59"/>
      <c r="F15" s="21"/>
      <c r="G15" s="21"/>
      <c r="H15" s="21"/>
      <c r="I15" s="21"/>
      <c r="J15" s="21"/>
      <c r="K15" s="21"/>
      <c r="L15" s="21"/>
      <c r="M15" s="21"/>
    </row>
    <row r="16" spans="1:13" x14ac:dyDescent="0.2">
      <c r="F16" s="21"/>
      <c r="G16" s="21"/>
      <c r="H16" s="21"/>
      <c r="I16" s="21"/>
      <c r="J16" s="21"/>
      <c r="K16" s="21"/>
      <c r="L16" s="21"/>
      <c r="M16" s="21"/>
    </row>
    <row r="17" spans="5:13" x14ac:dyDescent="0.2">
      <c r="E17" s="57"/>
      <c r="F17" s="21"/>
      <c r="G17" s="21"/>
      <c r="H17" s="21"/>
      <c r="I17" s="21"/>
      <c r="J17" s="21"/>
      <c r="K17" s="21"/>
      <c r="L17" s="21"/>
      <c r="M17" s="21"/>
    </row>
    <row r="18" spans="5:13" x14ac:dyDescent="0.2">
      <c r="E18" s="57"/>
      <c r="F18" s="21"/>
      <c r="G18" s="21"/>
      <c r="H18" s="21"/>
      <c r="I18" s="21"/>
      <c r="J18" s="21"/>
      <c r="K18" s="21"/>
      <c r="L18" s="21"/>
      <c r="M18" s="21"/>
    </row>
    <row r="19" spans="5:13" x14ac:dyDescent="0.2">
      <c r="E19" s="57"/>
      <c r="F19" s="21"/>
      <c r="G19" s="21"/>
      <c r="H19" s="21"/>
      <c r="I19" s="21"/>
      <c r="J19" s="21"/>
      <c r="K19" s="21"/>
      <c r="L19" s="21"/>
      <c r="M19" s="21"/>
    </row>
    <row r="20" spans="5:13" x14ac:dyDescent="0.2">
      <c r="F20" s="21"/>
      <c r="G20" s="21"/>
      <c r="H20" s="21"/>
      <c r="I20" s="21"/>
      <c r="J20" s="21"/>
      <c r="K20" s="21"/>
      <c r="L20" s="21"/>
      <c r="M20" s="21"/>
    </row>
    <row r="21" spans="5:13" x14ac:dyDescent="0.2">
      <c r="F21" s="21"/>
      <c r="G21" s="21"/>
      <c r="H21" s="21"/>
      <c r="I21" s="21"/>
      <c r="J21" s="21"/>
      <c r="K21" s="21"/>
      <c r="L21" s="21"/>
      <c r="M21" s="21"/>
    </row>
    <row r="22" spans="5:13" x14ac:dyDescent="0.2">
      <c r="F22" s="21"/>
      <c r="G22" s="21"/>
      <c r="H22" s="21"/>
      <c r="I22" s="21"/>
      <c r="J22" s="21"/>
      <c r="K22" s="21"/>
      <c r="L22" s="21"/>
      <c r="M22" s="21"/>
    </row>
    <row r="23" spans="5:13" x14ac:dyDescent="0.2">
      <c r="F23" s="21"/>
      <c r="G23" s="21"/>
      <c r="H23" s="21"/>
      <c r="I23" s="21"/>
      <c r="J23" s="21"/>
      <c r="K23" s="21"/>
      <c r="L23" s="21"/>
      <c r="M23" s="21"/>
    </row>
    <row r="24" spans="5:13" x14ac:dyDescent="0.2">
      <c r="F24" s="21"/>
      <c r="G24" s="21"/>
      <c r="H24" s="21"/>
      <c r="I24" s="21"/>
      <c r="J24" s="21"/>
      <c r="K24" s="21"/>
      <c r="L24" s="21"/>
      <c r="M24" s="21"/>
    </row>
    <row r="25" spans="5:13" x14ac:dyDescent="0.2">
      <c r="F25" s="21"/>
      <c r="G25" s="21"/>
      <c r="H25" s="21"/>
      <c r="I25" s="21"/>
      <c r="J25" s="21"/>
      <c r="K25" s="21"/>
      <c r="L25" s="21"/>
      <c r="M25" s="21"/>
    </row>
    <row r="26" spans="5:13" x14ac:dyDescent="0.2">
      <c r="F26" s="21"/>
      <c r="G26" s="21"/>
      <c r="H26" s="21"/>
      <c r="I26" s="21"/>
      <c r="J26" s="21"/>
      <c r="K26" s="21"/>
      <c r="L26" s="21"/>
      <c r="M26" s="21"/>
    </row>
    <row r="27" spans="5:13" x14ac:dyDescent="0.2">
      <c r="G27" s="21"/>
      <c r="H27" s="21"/>
      <c r="I27" s="21"/>
      <c r="J27" s="21"/>
      <c r="K27" s="21"/>
      <c r="L27" s="21"/>
      <c r="M27" s="21"/>
    </row>
    <row r="28" spans="5:13" x14ac:dyDescent="0.2">
      <c r="G28" s="21"/>
      <c r="H28" s="21"/>
      <c r="I28" s="21"/>
      <c r="J28" s="21"/>
      <c r="K28" s="21"/>
      <c r="L28" s="21"/>
      <c r="M28" s="21"/>
    </row>
    <row r="29" spans="5:13" x14ac:dyDescent="0.2">
      <c r="G29" s="21"/>
      <c r="H29" s="21"/>
      <c r="I29" s="21"/>
      <c r="J29" s="21"/>
      <c r="K29" s="21"/>
      <c r="L29" s="21"/>
      <c r="M29" s="21"/>
    </row>
    <row r="30" spans="5:13" x14ac:dyDescent="0.2">
      <c r="G30" s="21"/>
      <c r="H30" s="21"/>
      <c r="I30" s="21"/>
      <c r="J30" s="21"/>
      <c r="K30" s="21"/>
      <c r="L30" s="21"/>
      <c r="M30" s="21"/>
    </row>
    <row r="31" spans="5:13" x14ac:dyDescent="0.2">
      <c r="G31" s="21"/>
      <c r="H31" s="21"/>
      <c r="I31" s="21"/>
      <c r="J31" s="21"/>
      <c r="K31" s="21"/>
      <c r="L31" s="21"/>
      <c r="M31" s="21"/>
    </row>
    <row r="32" spans="5:13" x14ac:dyDescent="0.2">
      <c r="G32" s="21"/>
      <c r="H32" s="21"/>
      <c r="I32" s="21"/>
      <c r="J32" s="21"/>
      <c r="K32" s="21"/>
      <c r="L32" s="21"/>
      <c r="M32" s="21"/>
    </row>
    <row r="33" spans="6:13" x14ac:dyDescent="0.2">
      <c r="G33" s="21"/>
      <c r="H33" s="21"/>
      <c r="I33" s="21"/>
      <c r="J33" s="21"/>
      <c r="K33" s="21"/>
      <c r="L33" s="21"/>
      <c r="M33" s="21"/>
    </row>
    <row r="34" spans="6:13" x14ac:dyDescent="0.2">
      <c r="G34" s="21"/>
      <c r="H34" s="21"/>
      <c r="I34" s="21"/>
      <c r="J34" s="21"/>
      <c r="K34" s="21"/>
      <c r="L34" s="21"/>
      <c r="M34" s="21"/>
    </row>
    <row r="35" spans="6:13" x14ac:dyDescent="0.2">
      <c r="F35" s="21"/>
      <c r="G35" s="21"/>
      <c r="H35" s="21"/>
      <c r="I35" s="21"/>
      <c r="J35" s="21"/>
      <c r="K35" s="21"/>
      <c r="L35" s="21"/>
      <c r="M35" s="21"/>
    </row>
    <row r="36" spans="6:13" x14ac:dyDescent="0.2">
      <c r="F36" s="21"/>
      <c r="G36" s="21"/>
      <c r="H36" s="21"/>
      <c r="I36" s="21"/>
      <c r="J36" s="21"/>
      <c r="K36" s="21"/>
      <c r="L36" s="21"/>
      <c r="M36" s="21"/>
    </row>
    <row r="37" spans="6:13" x14ac:dyDescent="0.2">
      <c r="F37" s="21"/>
      <c r="G37" s="21"/>
      <c r="H37" s="21"/>
      <c r="I37" s="21"/>
      <c r="J37" s="21"/>
      <c r="K37" s="21"/>
      <c r="L37" s="21"/>
      <c r="M37" s="21"/>
    </row>
    <row r="38" spans="6:13" x14ac:dyDescent="0.2">
      <c r="G38" s="21"/>
      <c r="H38" s="21"/>
      <c r="I38" s="21"/>
      <c r="J38" s="21"/>
      <c r="K38" s="21"/>
      <c r="L38" s="21"/>
      <c r="M38" s="21"/>
    </row>
    <row r="39" spans="6:13" x14ac:dyDescent="0.2">
      <c r="G39" s="21"/>
      <c r="H39" s="21"/>
      <c r="I39" s="21"/>
      <c r="J39" s="21"/>
      <c r="K39" s="21"/>
      <c r="L39" s="21"/>
      <c r="M39" s="21"/>
    </row>
    <row r="40" spans="6:13" x14ac:dyDescent="0.2">
      <c r="G40" s="21"/>
      <c r="H40" s="21"/>
      <c r="I40" s="21"/>
      <c r="J40" s="21"/>
      <c r="K40" s="21"/>
      <c r="L40" s="21"/>
      <c r="M40" s="21"/>
    </row>
    <row r="41" spans="6:13" x14ac:dyDescent="0.2">
      <c r="G41" s="21"/>
      <c r="H41" s="21"/>
      <c r="I41" s="21"/>
      <c r="J41" s="21"/>
      <c r="K41" s="21"/>
      <c r="L41" s="21"/>
      <c r="M41" s="21"/>
    </row>
    <row r="42" spans="6:13" x14ac:dyDescent="0.2">
      <c r="G42" s="21"/>
      <c r="H42" s="21"/>
      <c r="I42" s="21"/>
      <c r="J42" s="21"/>
      <c r="K42" s="21"/>
      <c r="L42" s="21"/>
      <c r="M42" s="21"/>
    </row>
    <row r="43" spans="6:13" x14ac:dyDescent="0.2">
      <c r="G43" s="21"/>
      <c r="H43" s="21"/>
      <c r="I43" s="21"/>
      <c r="J43" s="21"/>
      <c r="K43" s="21"/>
      <c r="L43" s="21"/>
      <c r="M43" s="21"/>
    </row>
    <row r="44" spans="6:13" x14ac:dyDescent="0.2">
      <c r="G44" s="21"/>
      <c r="H44" s="21"/>
      <c r="I44" s="21"/>
      <c r="J44" s="21"/>
      <c r="K44" s="21"/>
      <c r="L44" s="21"/>
      <c r="M44" s="21"/>
    </row>
    <row r="45" spans="6:13" x14ac:dyDescent="0.2">
      <c r="G45" s="21"/>
      <c r="H45" s="21"/>
      <c r="I45" s="21"/>
      <c r="J45" s="21"/>
      <c r="K45" s="21"/>
      <c r="L45" s="21"/>
      <c r="M45" s="21"/>
    </row>
    <row r="46" spans="6:13" x14ac:dyDescent="0.2">
      <c r="G46" s="21"/>
      <c r="H46" s="21"/>
      <c r="I46" s="21"/>
      <c r="J46" s="21"/>
      <c r="K46" s="21"/>
      <c r="L46" s="21"/>
      <c r="M46" s="21"/>
    </row>
    <row r="47" spans="6:13" x14ac:dyDescent="0.2">
      <c r="G47" s="21"/>
      <c r="H47" s="21"/>
      <c r="I47" s="21"/>
      <c r="J47" s="21"/>
      <c r="K47" s="21"/>
      <c r="L47" s="21"/>
      <c r="M47" s="21"/>
    </row>
    <row r="48" spans="6:13" x14ac:dyDescent="0.2">
      <c r="G48" s="21"/>
      <c r="H48" s="21"/>
      <c r="I48" s="21"/>
      <c r="J48" s="21"/>
      <c r="K48" s="21"/>
      <c r="L48" s="21"/>
      <c r="M48" s="21"/>
    </row>
    <row r="49" spans="7:13" x14ac:dyDescent="0.2">
      <c r="G49" s="21"/>
      <c r="H49" s="21"/>
      <c r="I49" s="21"/>
      <c r="J49" s="21"/>
      <c r="K49" s="21"/>
      <c r="L49" s="21"/>
      <c r="M49" s="21"/>
    </row>
    <row r="50" spans="7:13" x14ac:dyDescent="0.2">
      <c r="G50" s="21"/>
      <c r="H50" s="21"/>
      <c r="I50" s="21"/>
      <c r="J50" s="21"/>
      <c r="K50" s="21"/>
      <c r="L50" s="21"/>
      <c r="M50" s="21"/>
    </row>
    <row r="51" spans="7:13" x14ac:dyDescent="0.2">
      <c r="G51" s="21"/>
      <c r="H51" s="21"/>
      <c r="I51" s="21"/>
      <c r="J51" s="21"/>
      <c r="K51" s="21"/>
      <c r="L51" s="21"/>
      <c r="M51" s="21"/>
    </row>
    <row r="52" spans="7:13" x14ac:dyDescent="0.2">
      <c r="G52" s="21"/>
      <c r="H52" s="21"/>
      <c r="I52" s="21"/>
      <c r="J52" s="21"/>
      <c r="K52" s="21"/>
      <c r="L52" s="21"/>
      <c r="M52" s="21"/>
    </row>
    <row r="53" spans="7:13" x14ac:dyDescent="0.2">
      <c r="G53" s="21"/>
      <c r="H53" s="21"/>
      <c r="I53" s="21"/>
      <c r="J53" s="21"/>
      <c r="K53" s="21"/>
      <c r="L53" s="21"/>
      <c r="M53" s="21"/>
    </row>
    <row r="54" spans="7:13" x14ac:dyDescent="0.2">
      <c r="G54" s="21"/>
      <c r="H54" s="21"/>
      <c r="I54" s="21"/>
      <c r="J54" s="21"/>
      <c r="K54" s="21"/>
      <c r="L54" s="21"/>
      <c r="M54" s="21"/>
    </row>
    <row r="55" spans="7:13" x14ac:dyDescent="0.2">
      <c r="G55" s="21"/>
      <c r="H55" s="21"/>
      <c r="I55" s="21"/>
      <c r="J55" s="21"/>
      <c r="K55" s="21"/>
      <c r="L55" s="21"/>
      <c r="M55" s="21"/>
    </row>
    <row r="56" spans="7:13" x14ac:dyDescent="0.2">
      <c r="G56" s="21"/>
      <c r="H56" s="21"/>
      <c r="I56" s="21"/>
      <c r="J56" s="21"/>
      <c r="K56" s="21"/>
      <c r="L56" s="21"/>
      <c r="M56" s="21"/>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92D050"/>
    <pageSetUpPr fitToPage="1"/>
  </sheetPr>
  <dimension ref="A1:Y33"/>
  <sheetViews>
    <sheetView showGridLines="0" zoomScale="90" zoomScaleNormal="90" workbookViewId="0">
      <selection activeCell="G23" sqref="G23"/>
    </sheetView>
  </sheetViews>
  <sheetFormatPr baseColWidth="10" defaultColWidth="11.42578125" defaultRowHeight="12.75" x14ac:dyDescent="0.2"/>
  <cols>
    <col min="1" max="1" width="48.42578125" style="48" customWidth="1"/>
    <col min="2" max="3" width="22.7109375" style="48" customWidth="1"/>
    <col min="4" max="5" width="11.42578125" style="48"/>
    <col min="6" max="6" width="19.28515625" style="48" customWidth="1"/>
    <col min="7" max="25" width="11.42578125" style="48"/>
    <col min="26" max="16384" width="11.42578125" style="21"/>
  </cols>
  <sheetData>
    <row r="1" spans="1:25" x14ac:dyDescent="0.2">
      <c r="A1" s="48" t="str">
        <f>Indice!C1</f>
        <v>GRUPO VAZQUEZ S.A.E.</v>
      </c>
      <c r="F1" s="163" t="s">
        <v>100</v>
      </c>
    </row>
    <row r="5" spans="1:25" x14ac:dyDescent="0.2">
      <c r="A5" s="90" t="s">
        <v>215</v>
      </c>
      <c r="B5" s="90"/>
      <c r="C5" s="90"/>
      <c r="D5" s="90"/>
      <c r="E5" s="90"/>
      <c r="L5" s="21"/>
      <c r="M5" s="21"/>
      <c r="N5" s="21"/>
      <c r="O5" s="21"/>
      <c r="P5" s="21"/>
      <c r="Q5" s="21"/>
      <c r="R5" s="21"/>
      <c r="S5" s="21"/>
      <c r="T5" s="21"/>
      <c r="U5" s="21"/>
      <c r="V5" s="21"/>
      <c r="W5" s="21"/>
      <c r="X5" s="21"/>
      <c r="Y5" s="21"/>
    </row>
    <row r="6" spans="1:25" x14ac:dyDescent="0.2">
      <c r="A6" s="542" t="s">
        <v>205</v>
      </c>
      <c r="B6" s="542"/>
    </row>
    <row r="8" spans="1:25" x14ac:dyDescent="0.2">
      <c r="A8" s="60" t="s">
        <v>59</v>
      </c>
      <c r="B8" s="374" t="s">
        <v>1040</v>
      </c>
      <c r="C8" s="374" t="s">
        <v>1029</v>
      </c>
    </row>
    <row r="9" spans="1:25" x14ac:dyDescent="0.2">
      <c r="A9" s="48" t="s">
        <v>102</v>
      </c>
      <c r="B9" s="189">
        <v>160114.66899999999</v>
      </c>
      <c r="C9" s="189">
        <v>38806.000999999997</v>
      </c>
      <c r="F9" s="189"/>
    </row>
    <row r="10" spans="1:25" x14ac:dyDescent="0.2">
      <c r="A10" s="48" t="s">
        <v>857</v>
      </c>
      <c r="B10" s="189">
        <v>437566.09699999995</v>
      </c>
      <c r="C10" s="189">
        <v>1419.3979999999999</v>
      </c>
      <c r="F10" s="189"/>
      <c r="X10" s="21"/>
      <c r="Y10" s="21"/>
    </row>
    <row r="11" spans="1:25" x14ac:dyDescent="0.2">
      <c r="A11" s="203" t="s">
        <v>3</v>
      </c>
      <c r="B11" s="310">
        <f>SUM($B$9:B10)</f>
        <v>597680.76599999995</v>
      </c>
      <c r="C11" s="310">
        <f>SUM($C$9:C10)</f>
        <v>40225.398999999998</v>
      </c>
      <c r="F11" s="189"/>
      <c r="X11" s="21"/>
      <c r="Y11" s="21"/>
    </row>
    <row r="12" spans="1:25" x14ac:dyDescent="0.2">
      <c r="B12" s="275"/>
      <c r="C12" s="275"/>
      <c r="F12" s="189"/>
      <c r="V12" s="21"/>
      <c r="W12" s="21"/>
      <c r="X12" s="21"/>
      <c r="Y12" s="21"/>
    </row>
    <row r="13" spans="1:25" x14ac:dyDescent="0.2">
      <c r="F13" s="189"/>
      <c r="V13" s="21"/>
      <c r="W13" s="21"/>
      <c r="X13" s="21"/>
      <c r="Y13" s="21"/>
    </row>
    <row r="14" spans="1:25" x14ac:dyDescent="0.2">
      <c r="V14" s="21"/>
      <c r="W14" s="21"/>
      <c r="X14" s="21"/>
      <c r="Y14" s="21"/>
    </row>
    <row r="15" spans="1:25" x14ac:dyDescent="0.2">
      <c r="X15" s="21"/>
      <c r="Y15" s="21"/>
    </row>
    <row r="16" spans="1:25" x14ac:dyDescent="0.2">
      <c r="X16" s="21"/>
      <c r="Y16" s="21"/>
    </row>
    <row r="18" spans="24:25" x14ac:dyDescent="0.2">
      <c r="X18" s="21"/>
      <c r="Y18" s="21"/>
    </row>
    <row r="19" spans="24:25" x14ac:dyDescent="0.2">
      <c r="X19" s="21"/>
      <c r="Y19" s="21"/>
    </row>
    <row r="20" spans="24:25" x14ac:dyDescent="0.2">
      <c r="X20" s="21"/>
      <c r="Y20" s="21"/>
    </row>
    <row r="21" spans="24:25" x14ac:dyDescent="0.2">
      <c r="X21" s="21"/>
      <c r="Y21" s="21"/>
    </row>
    <row r="22" spans="24:25" x14ac:dyDescent="0.2">
      <c r="X22" s="21"/>
      <c r="Y22" s="21"/>
    </row>
    <row r="23" spans="24:25" x14ac:dyDescent="0.2">
      <c r="X23" s="21"/>
      <c r="Y23" s="21"/>
    </row>
    <row r="24" spans="24:25" x14ac:dyDescent="0.2">
      <c r="X24" s="21"/>
      <c r="Y24" s="21"/>
    </row>
    <row r="25" spans="24:25" x14ac:dyDescent="0.2">
      <c r="X25" s="21"/>
      <c r="Y25" s="21"/>
    </row>
    <row r="26" spans="24:25" x14ac:dyDescent="0.2">
      <c r="X26" s="21"/>
      <c r="Y26" s="21"/>
    </row>
    <row r="28" spans="24:25" x14ac:dyDescent="0.2">
      <c r="X28" s="21"/>
      <c r="Y28" s="21"/>
    </row>
    <row r="29" spans="24:25" x14ac:dyDescent="0.2">
      <c r="X29" s="21"/>
      <c r="Y29" s="21"/>
    </row>
    <row r="30" spans="24:25" x14ac:dyDescent="0.2">
      <c r="X30" s="21"/>
      <c r="Y30" s="21"/>
    </row>
    <row r="31" spans="24:25" x14ac:dyDescent="0.2">
      <c r="X31" s="21"/>
      <c r="Y31" s="21"/>
    </row>
    <row r="32" spans="24:25" x14ac:dyDescent="0.2">
      <c r="X32" s="21"/>
      <c r="Y32" s="21"/>
    </row>
    <row r="33" spans="24:25" x14ac:dyDescent="0.2">
      <c r="X33" s="21"/>
      <c r="Y33" s="21"/>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92D050"/>
    <pageSetUpPr fitToPage="1"/>
  </sheetPr>
  <dimension ref="A1:G18"/>
  <sheetViews>
    <sheetView showGridLines="0" zoomScale="90" zoomScaleNormal="90" workbookViewId="0">
      <selection activeCell="F21" sqref="F21"/>
    </sheetView>
  </sheetViews>
  <sheetFormatPr baseColWidth="10" defaultColWidth="11.42578125" defaultRowHeight="12.75" x14ac:dyDescent="0.2"/>
  <cols>
    <col min="1" max="1" width="51.5703125" style="48" customWidth="1"/>
    <col min="2" max="3" width="22.7109375" style="48" customWidth="1"/>
    <col min="4" max="7" width="11.42578125" style="48"/>
    <col min="8" max="16384" width="11.42578125" style="21"/>
  </cols>
  <sheetData>
    <row r="1" spans="1:4" x14ac:dyDescent="0.2">
      <c r="A1" s="48" t="str">
        <f>Indice!C1</f>
        <v>GRUPO VAZQUEZ S.A.E.</v>
      </c>
      <c r="D1" s="163" t="s">
        <v>100</v>
      </c>
    </row>
    <row r="5" spans="1:4" x14ac:dyDescent="0.2">
      <c r="A5" s="90" t="s">
        <v>227</v>
      </c>
      <c r="B5" s="90"/>
      <c r="C5" s="90"/>
      <c r="D5" s="90"/>
    </row>
    <row r="6" spans="1:4" s="10" customFormat="1" x14ac:dyDescent="0.2">
      <c r="A6" s="542" t="s">
        <v>205</v>
      </c>
      <c r="B6" s="542"/>
      <c r="C6" s="62"/>
      <c r="D6" s="62"/>
    </row>
    <row r="8" spans="1:4" x14ac:dyDescent="0.2">
      <c r="A8" s="311" t="s">
        <v>60</v>
      </c>
      <c r="B8" s="374" t="s">
        <v>1040</v>
      </c>
      <c r="C8" s="374" t="s">
        <v>1029</v>
      </c>
    </row>
    <row r="9" spans="1:4" x14ac:dyDescent="0.2">
      <c r="A9" s="48" t="s">
        <v>103</v>
      </c>
      <c r="B9" s="189">
        <v>222600.807</v>
      </c>
      <c r="C9" s="189">
        <v>465697.35399999999</v>
      </c>
    </row>
    <row r="10" spans="1:4" x14ac:dyDescent="0.2">
      <c r="A10" s="48" t="s">
        <v>104</v>
      </c>
      <c r="B10" s="189">
        <v>243132.698</v>
      </c>
      <c r="C10" s="189">
        <v>242817.10699999999</v>
      </c>
    </row>
    <row r="11" spans="1:4" x14ac:dyDescent="0.2">
      <c r="A11" s="203" t="s">
        <v>3</v>
      </c>
      <c r="B11" s="310">
        <f>SUM(B9:B10)</f>
        <v>465733.505</v>
      </c>
      <c r="C11" s="310">
        <f>SUM($C$9:C10)</f>
        <v>708514.46100000001</v>
      </c>
    </row>
    <row r="12" spans="1:4" x14ac:dyDescent="0.2">
      <c r="B12" s="275"/>
      <c r="C12" s="275"/>
    </row>
    <row r="15" spans="1:4" x14ac:dyDescent="0.2">
      <c r="B15" s="189"/>
      <c r="C15" s="189"/>
      <c r="D15" s="189"/>
    </row>
    <row r="16" spans="1:4" x14ac:dyDescent="0.2">
      <c r="B16" s="189"/>
      <c r="C16" s="189"/>
      <c r="D16" s="189"/>
    </row>
    <row r="17" spans="2:4" x14ac:dyDescent="0.2">
      <c r="B17" s="189"/>
      <c r="C17" s="189"/>
      <c r="D17" s="189"/>
    </row>
    <row r="18" spans="2:4" x14ac:dyDescent="0.2">
      <c r="B18" s="189"/>
      <c r="C18" s="189"/>
      <c r="D18" s="189"/>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pageSetUpPr fitToPage="1"/>
  </sheetPr>
  <dimension ref="A1:F11"/>
  <sheetViews>
    <sheetView showGridLines="0" zoomScale="90" zoomScaleNormal="90" workbookViewId="0">
      <selection activeCell="A16" sqref="A16"/>
    </sheetView>
  </sheetViews>
  <sheetFormatPr baseColWidth="10" defaultRowHeight="15" x14ac:dyDescent="0.25"/>
  <cols>
    <col min="1" max="1" width="30.42578125" style="49" bestFit="1" customWidth="1"/>
    <col min="2" max="3" width="22.7109375" style="49" customWidth="1"/>
    <col min="4" max="6" width="11.42578125" style="49"/>
  </cols>
  <sheetData>
    <row r="1" spans="1:4" x14ac:dyDescent="0.25">
      <c r="A1" s="49" t="str">
        <f>Indice!C1</f>
        <v>GRUPO VAZQUEZ S.A.E.</v>
      </c>
      <c r="D1" s="61" t="s">
        <v>100</v>
      </c>
    </row>
    <row r="5" spans="1:4" x14ac:dyDescent="0.25">
      <c r="A5" s="474" t="s">
        <v>216</v>
      </c>
      <c r="B5" s="474"/>
      <c r="C5" s="474"/>
      <c r="D5" s="474"/>
    </row>
    <row r="6" spans="1:4" x14ac:dyDescent="0.25">
      <c r="A6" s="543" t="s">
        <v>205</v>
      </c>
      <c r="B6" s="543"/>
    </row>
    <row r="8" spans="1:4" x14ac:dyDescent="0.25">
      <c r="A8" s="430" t="s">
        <v>61</v>
      </c>
      <c r="B8" s="374" t="s">
        <v>1040</v>
      </c>
      <c r="C8" s="374" t="s">
        <v>1029</v>
      </c>
    </row>
    <row r="9" spans="1:4" x14ac:dyDescent="0.25">
      <c r="A9" s="101" t="s">
        <v>700</v>
      </c>
      <c r="B9" s="137">
        <v>0</v>
      </c>
      <c r="C9" s="137">
        <v>0</v>
      </c>
    </row>
    <row r="10" spans="1:4" x14ac:dyDescent="0.25">
      <c r="A10" s="51" t="s">
        <v>3</v>
      </c>
      <c r="B10" s="301">
        <f>SUM($B$9:B9)</f>
        <v>0</v>
      </c>
      <c r="C10" s="301">
        <f>SUM($C$9:C9)</f>
        <v>0</v>
      </c>
    </row>
    <row r="11" spans="1:4" x14ac:dyDescent="0.25">
      <c r="B11" s="399"/>
      <c r="C11" s="399"/>
      <c r="D11" s="51"/>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92D050"/>
    <pageSetUpPr fitToPage="1"/>
  </sheetPr>
  <dimension ref="A1:H45"/>
  <sheetViews>
    <sheetView showGridLines="0" zoomScale="90" zoomScaleNormal="90" workbookViewId="0">
      <selection activeCell="D19" sqref="D19"/>
    </sheetView>
  </sheetViews>
  <sheetFormatPr baseColWidth="10" defaultColWidth="11.42578125" defaultRowHeight="12.75" x14ac:dyDescent="0.2"/>
  <cols>
    <col min="1" max="1" width="51.140625" style="21" customWidth="1"/>
    <col min="2" max="2" width="17.85546875" style="21" customWidth="1"/>
    <col min="3" max="3" width="15" style="21" bestFit="1" customWidth="1"/>
    <col min="4" max="4" width="11.85546875" style="21" bestFit="1" customWidth="1"/>
    <col min="5" max="5" width="51.5703125" style="21" bestFit="1" customWidth="1"/>
    <col min="6" max="7" width="17.140625" style="21" customWidth="1"/>
    <col min="8" max="8" width="11.42578125" style="21" customWidth="1"/>
    <col min="9" max="16384" width="11.42578125" style="21"/>
  </cols>
  <sheetData>
    <row r="1" spans="1:7" x14ac:dyDescent="0.2">
      <c r="A1" s="21" t="str">
        <f>Indice!C1</f>
        <v>GRUPO VAZQUEZ S.A.E.</v>
      </c>
      <c r="D1" s="222" t="s">
        <v>100</v>
      </c>
    </row>
    <row r="5" spans="1:7" x14ac:dyDescent="0.2">
      <c r="A5" s="90" t="s">
        <v>217</v>
      </c>
      <c r="B5" s="90"/>
      <c r="C5" s="90"/>
      <c r="E5" s="90"/>
      <c r="F5" s="90"/>
      <c r="G5" s="90"/>
    </row>
    <row r="6" spans="1:7" x14ac:dyDescent="0.2">
      <c r="A6" s="542" t="s">
        <v>205</v>
      </c>
      <c r="B6" s="542"/>
    </row>
    <row r="7" spans="1:7" x14ac:dyDescent="0.2">
      <c r="A7" s="10"/>
      <c r="E7" s="10"/>
      <c r="F7" s="270"/>
      <c r="G7" s="270"/>
    </row>
    <row r="8" spans="1:7" x14ac:dyDescent="0.2">
      <c r="A8" s="16" t="s">
        <v>58</v>
      </c>
      <c r="B8" s="374" t="s">
        <v>1040</v>
      </c>
      <c r="C8" s="374" t="s">
        <v>1029</v>
      </c>
      <c r="E8" s="16" t="s">
        <v>690</v>
      </c>
      <c r="F8" s="374" t="s">
        <v>1040</v>
      </c>
      <c r="G8" s="374" t="s">
        <v>1029</v>
      </c>
    </row>
    <row r="9" spans="1:7" x14ac:dyDescent="0.2">
      <c r="A9" s="17" t="s">
        <v>765</v>
      </c>
      <c r="B9" s="15">
        <v>41138.220999999998</v>
      </c>
      <c r="C9" s="15">
        <v>39138.220999999998</v>
      </c>
      <c r="E9" s="10" t="s">
        <v>766</v>
      </c>
      <c r="F9" s="27">
        <v>208613969.51300001</v>
      </c>
      <c r="G9" s="15">
        <v>39989405.211999997</v>
      </c>
    </row>
    <row r="10" spans="1:7" x14ac:dyDescent="0.2">
      <c r="A10" s="10" t="s">
        <v>698</v>
      </c>
      <c r="B10" s="236">
        <v>10447419.395999994</v>
      </c>
      <c r="C10" s="236">
        <v>1765838.7319999998</v>
      </c>
      <c r="E10" s="10" t="s">
        <v>767</v>
      </c>
      <c r="F10" s="15">
        <v>18300329.318999998</v>
      </c>
      <c r="G10" s="15">
        <v>19076970.529000003</v>
      </c>
    </row>
    <row r="11" spans="1:7" ht="13.5" thickBot="1" x14ac:dyDescent="0.25">
      <c r="A11" s="10" t="s">
        <v>766</v>
      </c>
      <c r="B11" s="139">
        <v>30616904.335000001</v>
      </c>
      <c r="C11" s="139">
        <v>69268885.403999999</v>
      </c>
      <c r="E11" s="18" t="s">
        <v>15</v>
      </c>
      <c r="F11" s="258">
        <f>SUM(F9:F10)</f>
        <v>226914298.83200002</v>
      </c>
      <c r="G11" s="258">
        <f>SUM(G9:G10)</f>
        <v>59066375.740999997</v>
      </c>
    </row>
    <row r="12" spans="1:7" ht="13.5" thickTop="1" x14ac:dyDescent="0.2">
      <c r="A12" s="10" t="s">
        <v>767</v>
      </c>
      <c r="B12" s="139">
        <v>305399.30200000003</v>
      </c>
      <c r="C12" s="139">
        <v>300113.25899999996</v>
      </c>
      <c r="E12" s="18"/>
      <c r="F12" s="395"/>
      <c r="G12" s="395"/>
    </row>
    <row r="13" spans="1:7" ht="13.5" thickBot="1" x14ac:dyDescent="0.25">
      <c r="A13" s="18" t="s">
        <v>15</v>
      </c>
      <c r="B13" s="312">
        <f>SUM(B9:B12)</f>
        <v>41410861.253999993</v>
      </c>
      <c r="C13" s="312">
        <f>SUM(C9:C12)</f>
        <v>71373975.615999997</v>
      </c>
      <c r="E13" s="10"/>
      <c r="F13" s="15"/>
      <c r="G13" s="15"/>
    </row>
    <row r="14" spans="1:7" ht="13.5" thickTop="1" x14ac:dyDescent="0.2">
      <c r="A14" s="18"/>
      <c r="B14" s="395"/>
      <c r="C14" s="395"/>
      <c r="E14" s="18"/>
      <c r="F14" s="10"/>
      <c r="G14" s="11"/>
    </row>
    <row r="15" spans="1:7" s="10" customFormat="1" x14ac:dyDescent="0.2">
      <c r="A15" s="21"/>
      <c r="B15" s="136"/>
      <c r="C15" s="136"/>
      <c r="E15" s="21"/>
      <c r="F15" s="21"/>
      <c r="G15" s="21"/>
    </row>
    <row r="16" spans="1:7" s="10" customFormat="1" x14ac:dyDescent="0.2">
      <c r="A16" s="21"/>
      <c r="B16" s="136"/>
      <c r="C16" s="136"/>
      <c r="E16" s="21"/>
      <c r="F16" s="136"/>
      <c r="G16" s="21"/>
    </row>
    <row r="17" spans="1:6" x14ac:dyDescent="0.2">
      <c r="B17" s="136"/>
      <c r="C17" s="136"/>
      <c r="F17" s="136"/>
    </row>
    <row r="18" spans="1:6" x14ac:dyDescent="0.2">
      <c r="B18" s="136"/>
      <c r="C18" s="136"/>
      <c r="F18" s="136"/>
    </row>
    <row r="19" spans="1:6" x14ac:dyDescent="0.2">
      <c r="B19" s="136"/>
      <c r="C19" s="136"/>
      <c r="F19" s="136"/>
    </row>
    <row r="20" spans="1:6" ht="15" x14ac:dyDescent="0.25">
      <c r="B20" s="136"/>
      <c r="C20" s="136"/>
      <c r="F20" s="336"/>
    </row>
    <row r="21" spans="1:6" ht="15" x14ac:dyDescent="0.25">
      <c r="A21" s="136"/>
      <c r="B21" s="136"/>
      <c r="C21" s="136"/>
      <c r="F21" s="335"/>
    </row>
    <row r="22" spans="1:6" ht="15" x14ac:dyDescent="0.25">
      <c r="A22" s="136"/>
      <c r="B22" s="450"/>
      <c r="C22" s="136"/>
      <c r="F22" s="335"/>
    </row>
    <row r="23" spans="1:6" ht="15" x14ac:dyDescent="0.25">
      <c r="A23" s="136"/>
      <c r="B23" s="450"/>
      <c r="C23" s="136"/>
      <c r="F23" s="335"/>
    </row>
    <row r="24" spans="1:6" ht="15" x14ac:dyDescent="0.25">
      <c r="A24" s="136"/>
      <c r="B24" s="136"/>
      <c r="C24" s="136"/>
      <c r="F24" s="138"/>
    </row>
    <row r="25" spans="1:6" ht="15" x14ac:dyDescent="0.25">
      <c r="A25" s="136"/>
      <c r="B25" s="136"/>
      <c r="C25" s="136"/>
      <c r="F25" s="138"/>
    </row>
    <row r="26" spans="1:6" ht="15" x14ac:dyDescent="0.25">
      <c r="A26" s="136"/>
      <c r="B26" s="136"/>
      <c r="C26" s="136"/>
      <c r="D26" s="136"/>
      <c r="F26" s="138"/>
    </row>
    <row r="27" spans="1:6" ht="15" x14ac:dyDescent="0.25">
      <c r="A27" s="136"/>
      <c r="B27" s="136"/>
      <c r="C27" s="136"/>
      <c r="E27" s="338"/>
      <c r="F27" s="138"/>
    </row>
    <row r="28" spans="1:6" ht="15" x14ac:dyDescent="0.25">
      <c r="A28" s="136"/>
      <c r="B28" s="136"/>
      <c r="C28" s="136"/>
      <c r="E28" s="338"/>
      <c r="F28" s="138"/>
    </row>
    <row r="29" spans="1:6" ht="15" x14ac:dyDescent="0.25">
      <c r="A29" s="136"/>
      <c r="B29" s="136"/>
      <c r="C29" s="136"/>
      <c r="E29" s="338"/>
      <c r="F29" s="138"/>
    </row>
    <row r="30" spans="1:6" ht="15" x14ac:dyDescent="0.25">
      <c r="A30" s="136"/>
      <c r="B30" s="136"/>
      <c r="C30" s="136"/>
      <c r="E30" s="338"/>
      <c r="F30" s="138"/>
    </row>
    <row r="31" spans="1:6" ht="15" x14ac:dyDescent="0.25">
      <c r="A31" s="136"/>
      <c r="B31" s="136"/>
      <c r="C31" s="136"/>
      <c r="E31" s="338"/>
      <c r="F31" s="138"/>
    </row>
    <row r="32" spans="1:6" ht="15" x14ac:dyDescent="0.25">
      <c r="A32" s="136"/>
      <c r="B32" s="136"/>
      <c r="C32" s="136"/>
      <c r="E32" s="338"/>
      <c r="F32" s="138"/>
    </row>
    <row r="33" spans="1:8" ht="15" x14ac:dyDescent="0.25">
      <c r="A33" s="136"/>
      <c r="B33" s="136"/>
      <c r="C33" s="136"/>
      <c r="E33" s="338"/>
      <c r="F33" s="138"/>
    </row>
    <row r="34" spans="1:8" ht="15" x14ac:dyDescent="0.25">
      <c r="A34" s="136"/>
      <c r="B34" s="136"/>
      <c r="C34" s="136"/>
      <c r="E34" s="338"/>
      <c r="F34" s="138"/>
    </row>
    <row r="35" spans="1:8" ht="15" x14ac:dyDescent="0.25">
      <c r="A35" s="136"/>
      <c r="B35" s="136"/>
      <c r="C35" s="136"/>
      <c r="E35" s="339"/>
      <c r="F35" s="138"/>
      <c r="H35" s="12"/>
    </row>
    <row r="36" spans="1:8" x14ac:dyDescent="0.2">
      <c r="A36" s="136"/>
      <c r="B36" s="136"/>
      <c r="C36" s="136"/>
      <c r="E36" s="136"/>
      <c r="F36" s="136"/>
    </row>
    <row r="37" spans="1:8" x14ac:dyDescent="0.2">
      <c r="E37" s="136"/>
      <c r="F37" s="136"/>
    </row>
    <row r="38" spans="1:8" x14ac:dyDescent="0.2">
      <c r="E38" s="136"/>
      <c r="F38" s="136"/>
    </row>
    <row r="39" spans="1:8" x14ac:dyDescent="0.2">
      <c r="E39" s="136"/>
      <c r="F39" s="136"/>
    </row>
    <row r="40" spans="1:8" x14ac:dyDescent="0.2">
      <c r="E40" s="136"/>
      <c r="F40" s="136"/>
    </row>
    <row r="41" spans="1:8" x14ac:dyDescent="0.2">
      <c r="E41" s="136"/>
      <c r="F41" s="136"/>
      <c r="G41" s="27"/>
    </row>
    <row r="42" spans="1:8" x14ac:dyDescent="0.2">
      <c r="A42" s="12"/>
      <c r="B42" s="12"/>
      <c r="C42" s="12"/>
      <c r="G42" s="27"/>
    </row>
    <row r="43" spans="1:8" x14ac:dyDescent="0.2">
      <c r="G43" s="27"/>
    </row>
    <row r="44" spans="1:8" s="12" customFormat="1" x14ac:dyDescent="0.2">
      <c r="A44" s="21"/>
      <c r="B44" s="21"/>
      <c r="C44" s="21"/>
      <c r="G44" s="322"/>
    </row>
    <row r="45" spans="1:8" x14ac:dyDescent="0.2">
      <c r="G45" s="27"/>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92D050"/>
    <pageSetUpPr fitToPage="1"/>
  </sheetPr>
  <dimension ref="A1:F21"/>
  <sheetViews>
    <sheetView showGridLines="0" zoomScale="90" zoomScaleNormal="90" workbookViewId="0">
      <selection activeCell="K26" sqref="K26"/>
    </sheetView>
  </sheetViews>
  <sheetFormatPr baseColWidth="10" defaultColWidth="11.42578125" defaultRowHeight="12.75" x14ac:dyDescent="0.2"/>
  <cols>
    <col min="1" max="1" width="38.28515625" style="21" customWidth="1"/>
    <col min="2" max="2" width="19.5703125" style="21" customWidth="1"/>
    <col min="3" max="3" width="17.85546875" style="21" customWidth="1"/>
    <col min="4" max="4" width="15.42578125" style="21" customWidth="1"/>
    <col min="5" max="5" width="10.7109375" style="21" customWidth="1"/>
    <col min="6" max="6" width="12.28515625" style="21" customWidth="1"/>
    <col min="7" max="16384" width="11.42578125" style="21"/>
  </cols>
  <sheetData>
    <row r="1" spans="1:6" x14ac:dyDescent="0.2">
      <c r="A1" s="21" t="str">
        <f>Indice!C1</f>
        <v>GRUPO VAZQUEZ S.A.E.</v>
      </c>
      <c r="D1" s="222" t="s">
        <v>100</v>
      </c>
    </row>
    <row r="5" spans="1:6" x14ac:dyDescent="0.2">
      <c r="A5" s="544" t="s">
        <v>219</v>
      </c>
      <c r="B5" s="544"/>
      <c r="C5" s="544"/>
      <c r="D5" s="544"/>
      <c r="E5" s="80"/>
    </row>
    <row r="6" spans="1:6" x14ac:dyDescent="0.2">
      <c r="A6" s="542" t="s">
        <v>205</v>
      </c>
      <c r="B6" s="542"/>
    </row>
    <row r="7" spans="1:6" x14ac:dyDescent="0.2">
      <c r="A7" s="313"/>
      <c r="B7" s="313"/>
    </row>
    <row r="8" spans="1:6" x14ac:dyDescent="0.2">
      <c r="A8" s="21" t="s">
        <v>701</v>
      </c>
      <c r="B8" s="374" t="s">
        <v>1040</v>
      </c>
      <c r="C8" s="374" t="s">
        <v>1029</v>
      </c>
    </row>
    <row r="9" spans="1:6" x14ac:dyDescent="0.2">
      <c r="A9" s="21" t="s">
        <v>702</v>
      </c>
      <c r="B9" s="136">
        <v>300000000</v>
      </c>
      <c r="C9" s="136">
        <v>300000000</v>
      </c>
      <c r="F9" s="12"/>
    </row>
    <row r="10" spans="1:6" x14ac:dyDescent="0.2">
      <c r="A10" s="21" t="s">
        <v>705</v>
      </c>
      <c r="B10" s="136">
        <v>265300000</v>
      </c>
      <c r="C10" s="136">
        <v>265300000</v>
      </c>
    </row>
    <row r="11" spans="1:6" x14ac:dyDescent="0.2">
      <c r="A11" s="21" t="s">
        <v>768</v>
      </c>
      <c r="B11" s="136">
        <v>374448.33899999998</v>
      </c>
      <c r="C11" s="136">
        <v>374448.33899999998</v>
      </c>
    </row>
    <row r="12" spans="1:6" x14ac:dyDescent="0.2">
      <c r="A12" s="21" t="s">
        <v>704</v>
      </c>
      <c r="B12" s="246">
        <v>2653</v>
      </c>
      <c r="C12" s="246">
        <v>2653</v>
      </c>
    </row>
    <row r="13" spans="1:6" x14ac:dyDescent="0.2">
      <c r="A13" s="314" t="s">
        <v>703</v>
      </c>
      <c r="B13" s="315"/>
      <c r="C13" s="315"/>
    </row>
    <row r="14" spans="1:6" x14ac:dyDescent="0.2">
      <c r="A14" s="21" t="s">
        <v>769</v>
      </c>
      <c r="B14" s="136">
        <v>265300000</v>
      </c>
      <c r="C14" s="136">
        <v>265300000</v>
      </c>
      <c r="D14" s="151"/>
    </row>
    <row r="15" spans="1:6" x14ac:dyDescent="0.2">
      <c r="A15" s="21" t="s">
        <v>770</v>
      </c>
      <c r="B15" s="136">
        <v>374448.33899999998</v>
      </c>
      <c r="C15" s="136">
        <v>374448.33899999998</v>
      </c>
    </row>
    <row r="16" spans="1:6" x14ac:dyDescent="0.2">
      <c r="B16" s="362"/>
    </row>
    <row r="20" spans="3:3" x14ac:dyDescent="0.2">
      <c r="C20" s="136"/>
    </row>
    <row r="21" spans="3:3" x14ac:dyDescent="0.2">
      <c r="C21" s="136"/>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92D050"/>
    <pageSetUpPr fitToPage="1"/>
  </sheetPr>
  <dimension ref="A1:K23"/>
  <sheetViews>
    <sheetView showGridLines="0" zoomScale="90" zoomScaleNormal="90" workbookViewId="0">
      <selection activeCell="M32" sqref="M32"/>
    </sheetView>
  </sheetViews>
  <sheetFormatPr baseColWidth="10" defaultColWidth="11.42578125" defaultRowHeight="12.75" x14ac:dyDescent="0.2"/>
  <cols>
    <col min="1" max="1" width="24.85546875" style="48" customWidth="1"/>
    <col min="2" max="2" width="18.5703125" style="48" customWidth="1"/>
    <col min="3" max="3" width="16.7109375" style="48" customWidth="1"/>
    <col min="4" max="10" width="11.42578125" style="48"/>
    <col min="11" max="16384" width="11.42578125" style="21"/>
  </cols>
  <sheetData>
    <row r="1" spans="1:11" x14ac:dyDescent="0.2">
      <c r="A1" s="48" t="str">
        <f>Indice!C1</f>
        <v>GRUPO VAZQUEZ S.A.E.</v>
      </c>
      <c r="F1" s="163" t="s">
        <v>100</v>
      </c>
    </row>
    <row r="3" spans="1:11" x14ac:dyDescent="0.2">
      <c r="J3" s="10"/>
      <c r="K3" s="151"/>
    </row>
    <row r="4" spans="1:11" x14ac:dyDescent="0.2">
      <c r="A4" s="474" t="s">
        <v>221</v>
      </c>
      <c r="B4" s="474"/>
      <c r="C4" s="474"/>
      <c r="D4" s="474"/>
      <c r="E4" s="474"/>
      <c r="F4" s="474"/>
      <c r="G4" s="123"/>
      <c r="H4" s="123"/>
      <c r="I4" s="147"/>
      <c r="J4" s="10"/>
    </row>
    <row r="5" spans="1:11" x14ac:dyDescent="0.2">
      <c r="A5" s="542" t="s">
        <v>205</v>
      </c>
      <c r="B5" s="542"/>
      <c r="J5" s="10"/>
    </row>
    <row r="7" spans="1:11" x14ac:dyDescent="0.2">
      <c r="B7" s="374" t="s">
        <v>1040</v>
      </c>
      <c r="C7" s="374" t="s">
        <v>1029</v>
      </c>
    </row>
    <row r="8" spans="1:11" x14ac:dyDescent="0.2">
      <c r="A8" s="316" t="s">
        <v>106</v>
      </c>
      <c r="B8" s="317">
        <v>0</v>
      </c>
      <c r="C8" s="317">
        <v>0</v>
      </c>
    </row>
    <row r="9" spans="1:11" x14ac:dyDescent="0.2">
      <c r="A9" s="203"/>
    </row>
    <row r="10" spans="1:11" x14ac:dyDescent="0.2">
      <c r="A10" s="203"/>
    </row>
    <row r="11" spans="1:11" x14ac:dyDescent="0.2">
      <c r="A11" s="203"/>
    </row>
    <row r="12" spans="1:11" x14ac:dyDescent="0.2">
      <c r="A12" s="316" t="s">
        <v>107</v>
      </c>
      <c r="B12" s="317">
        <v>3153104.3679999998</v>
      </c>
      <c r="C12" s="317">
        <v>3153104.3679999998</v>
      </c>
    </row>
    <row r="13" spans="1:11" x14ac:dyDescent="0.2">
      <c r="A13" s="203"/>
    </row>
    <row r="14" spans="1:11" x14ac:dyDescent="0.2">
      <c r="A14" s="203"/>
    </row>
    <row r="15" spans="1:11" x14ac:dyDescent="0.2">
      <c r="A15" s="203"/>
    </row>
    <row r="16" spans="1:11" x14ac:dyDescent="0.2">
      <c r="A16" s="203"/>
    </row>
    <row r="17" spans="1:3" x14ac:dyDescent="0.2">
      <c r="A17" s="316" t="s">
        <v>108</v>
      </c>
      <c r="B17" s="317"/>
      <c r="C17" s="317"/>
    </row>
    <row r="18" spans="1:3" x14ac:dyDescent="0.2">
      <c r="A18" s="203"/>
    </row>
    <row r="19" spans="1:3" x14ac:dyDescent="0.2">
      <c r="A19" s="203"/>
    </row>
    <row r="20" spans="1:3" x14ac:dyDescent="0.2">
      <c r="A20" s="203"/>
    </row>
    <row r="21" spans="1:3" x14ac:dyDescent="0.2">
      <c r="A21" s="316" t="s">
        <v>109</v>
      </c>
      <c r="B21" s="317">
        <v>27138726.539999999</v>
      </c>
      <c r="C21" s="317">
        <v>27138726.539999999</v>
      </c>
    </row>
    <row r="22" spans="1:3" x14ac:dyDescent="0.2">
      <c r="A22" s="48" t="s">
        <v>771</v>
      </c>
      <c r="B22" s="189">
        <v>0</v>
      </c>
      <c r="C22" s="189">
        <v>0</v>
      </c>
    </row>
    <row r="23" spans="1:3" ht="16.5" customHeight="1" x14ac:dyDescent="0.2">
      <c r="A23" s="48" t="s">
        <v>849</v>
      </c>
      <c r="B23" s="189">
        <v>27138726.539999999</v>
      </c>
      <c r="C23" s="189">
        <v>27138726.539999999</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92D050"/>
    <pageSetUpPr fitToPage="1"/>
  </sheetPr>
  <dimension ref="A1:Y9"/>
  <sheetViews>
    <sheetView zoomScale="90" zoomScaleNormal="90" workbookViewId="0">
      <selection activeCell="I12" sqref="I12"/>
    </sheetView>
  </sheetViews>
  <sheetFormatPr baseColWidth="10" defaultColWidth="11.42578125" defaultRowHeight="12.75" x14ac:dyDescent="0.2"/>
  <cols>
    <col min="1" max="1" width="34.42578125" style="10" customWidth="1"/>
    <col min="2" max="3" width="19" style="10" customWidth="1"/>
    <col min="4" max="25" width="11.42578125" style="10"/>
    <col min="26" max="16384" width="11.42578125" style="21"/>
  </cols>
  <sheetData>
    <row r="1" spans="1:7" x14ac:dyDescent="0.2">
      <c r="A1" s="10" t="str">
        <f>Indice!C1</f>
        <v>GRUPO VAZQUEZ S.A.E.</v>
      </c>
      <c r="D1" s="259" t="s">
        <v>100</v>
      </c>
      <c r="F1" s="21"/>
      <c r="G1" s="21"/>
    </row>
    <row r="5" spans="1:7" x14ac:dyDescent="0.2">
      <c r="A5" s="90" t="s">
        <v>220</v>
      </c>
      <c r="B5" s="90"/>
      <c r="C5" s="90"/>
      <c r="D5" s="90"/>
      <c r="E5" s="80"/>
      <c r="F5" s="81"/>
    </row>
    <row r="6" spans="1:7" x14ac:dyDescent="0.2">
      <c r="A6" s="542" t="s">
        <v>205</v>
      </c>
      <c r="B6" s="542"/>
    </row>
    <row r="8" spans="1:7" x14ac:dyDescent="0.2">
      <c r="B8" s="374" t="s">
        <v>1040</v>
      </c>
      <c r="C8" s="374" t="s">
        <v>1029</v>
      </c>
    </row>
    <row r="9" spans="1:7" x14ac:dyDescent="0.2">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8BCD43"/>
    <pageSetUpPr fitToPage="1"/>
  </sheetPr>
  <dimension ref="A1:U13"/>
  <sheetViews>
    <sheetView workbookViewId="0">
      <selection activeCell="E14" sqref="E14"/>
    </sheetView>
  </sheetViews>
  <sheetFormatPr baseColWidth="10" defaultColWidth="11.42578125" defaultRowHeight="12.75" x14ac:dyDescent="0.2"/>
  <cols>
    <col min="1" max="1" width="40.7109375" style="10" customWidth="1"/>
    <col min="2" max="3" width="19" style="10" customWidth="1"/>
    <col min="4" max="6" width="11.42578125" style="10"/>
    <col min="7" max="7" width="15" style="10" customWidth="1"/>
    <col min="8" max="21" width="11.42578125" style="10"/>
    <col min="22" max="16384" width="11.42578125" style="21"/>
  </cols>
  <sheetData>
    <row r="1" spans="1:6" x14ac:dyDescent="0.2">
      <c r="A1" s="10" t="str">
        <f>Indice!C1</f>
        <v>GRUPO VAZQUEZ S.A.E.</v>
      </c>
      <c r="F1" s="259" t="s">
        <v>100</v>
      </c>
    </row>
    <row r="4" spans="1:6" x14ac:dyDescent="0.2">
      <c r="A4" s="90" t="s">
        <v>807</v>
      </c>
      <c r="B4" s="90"/>
      <c r="C4" s="90"/>
      <c r="D4" s="90"/>
      <c r="E4" s="90"/>
      <c r="F4" s="90"/>
    </row>
    <row r="5" spans="1:6" x14ac:dyDescent="0.2">
      <c r="A5" s="542" t="s">
        <v>205</v>
      </c>
      <c r="B5" s="542"/>
    </row>
    <row r="7" spans="1:6" x14ac:dyDescent="0.2">
      <c r="A7" s="7"/>
      <c r="B7" s="374" t="s">
        <v>1040</v>
      </c>
      <c r="C7" s="374" t="s">
        <v>1029</v>
      </c>
    </row>
    <row r="8" spans="1:6" x14ac:dyDescent="0.2">
      <c r="A8" s="10" t="s">
        <v>110</v>
      </c>
      <c r="B8" s="15">
        <v>194013211.55599999</v>
      </c>
      <c r="C8" s="15">
        <v>0</v>
      </c>
    </row>
    <row r="9" spans="1:6" x14ac:dyDescent="0.2">
      <c r="A9" s="10" t="s">
        <v>111</v>
      </c>
      <c r="B9" s="15">
        <v>1183892826.201</v>
      </c>
      <c r="C9" s="15">
        <v>194013211.55599999</v>
      </c>
    </row>
    <row r="10" spans="1:6" x14ac:dyDescent="0.2">
      <c r="A10" s="7" t="s">
        <v>207</v>
      </c>
      <c r="B10" s="188">
        <f>SUM($B$8:B9)</f>
        <v>1377906037.757</v>
      </c>
      <c r="C10" s="188">
        <f>SUM($C$8:C9)</f>
        <v>194013211.55599999</v>
      </c>
    </row>
    <row r="11" spans="1:6" x14ac:dyDescent="0.2">
      <c r="B11" s="431"/>
      <c r="C11" s="431"/>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92D050"/>
    <pageSetUpPr fitToPage="1"/>
  </sheetPr>
  <dimension ref="A1:AH8"/>
  <sheetViews>
    <sheetView workbookViewId="0">
      <selection activeCell="I28" sqref="I28"/>
    </sheetView>
  </sheetViews>
  <sheetFormatPr baseColWidth="10" defaultColWidth="11.42578125" defaultRowHeight="12.75" x14ac:dyDescent="0.2"/>
  <cols>
    <col min="1" max="1" width="40.7109375" style="10" customWidth="1"/>
    <col min="2" max="3" width="19" style="10" customWidth="1"/>
    <col min="4" max="6" width="11.42578125" style="10"/>
    <col min="7" max="34" width="11.42578125" style="48"/>
    <col min="35" max="16384" width="11.42578125" style="21"/>
  </cols>
  <sheetData>
    <row r="1" spans="1:6" x14ac:dyDescent="0.2">
      <c r="A1" s="10" t="str">
        <f>Indice!C1</f>
        <v>GRUPO VAZQUEZ S.A.E.</v>
      </c>
      <c r="F1" s="259" t="s">
        <v>100</v>
      </c>
    </row>
    <row r="4" spans="1:6" x14ac:dyDescent="0.2">
      <c r="A4" s="90" t="s">
        <v>222</v>
      </c>
      <c r="B4" s="90"/>
      <c r="C4" s="90"/>
      <c r="D4" s="90"/>
      <c r="E4" s="80"/>
      <c r="F4" s="81"/>
    </row>
    <row r="5" spans="1:6" x14ac:dyDescent="0.2">
      <c r="A5" s="542" t="s">
        <v>205</v>
      </c>
      <c r="B5" s="542"/>
    </row>
    <row r="7" spans="1:6" x14ac:dyDescent="0.2">
      <c r="A7" s="7"/>
      <c r="B7" s="374" t="s">
        <v>1040</v>
      </c>
      <c r="C7" s="374" t="s">
        <v>1029</v>
      </c>
    </row>
    <row r="8" spans="1:6" x14ac:dyDescent="0.2">
      <c r="A8" s="10" t="s">
        <v>74</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92D050"/>
    <pageSetUpPr fitToPage="1"/>
  </sheetPr>
  <dimension ref="A1:E31"/>
  <sheetViews>
    <sheetView showGridLines="0" zoomScale="90" zoomScaleNormal="90" workbookViewId="0">
      <selection activeCell="B12" sqref="B12"/>
    </sheetView>
  </sheetViews>
  <sheetFormatPr baseColWidth="10" defaultColWidth="11.42578125" defaultRowHeight="12.75" x14ac:dyDescent="0.2"/>
  <cols>
    <col min="1" max="1" width="45.5703125" style="48" customWidth="1"/>
    <col min="2" max="2" width="18.140625" style="48" customWidth="1"/>
    <col min="3" max="3" width="17.140625" style="48" customWidth="1"/>
    <col min="4" max="4" width="14.85546875" style="189" bestFit="1" customWidth="1"/>
    <col min="5" max="5" width="17.140625" style="48" customWidth="1"/>
    <col min="6" max="16384" width="11.42578125" style="21"/>
  </cols>
  <sheetData>
    <row r="1" spans="1:5" x14ac:dyDescent="0.2">
      <c r="A1" s="48" t="str">
        <f>Indice!C1</f>
        <v>GRUPO VAZQUEZ S.A.E.</v>
      </c>
      <c r="C1" s="189"/>
      <c r="D1" s="163" t="s">
        <v>105</v>
      </c>
    </row>
    <row r="2" spans="1:5" x14ac:dyDescent="0.2">
      <c r="C2" s="189"/>
      <c r="D2" s="48"/>
    </row>
    <row r="3" spans="1:5" x14ac:dyDescent="0.2">
      <c r="C3" s="189"/>
      <c r="D3" s="48"/>
    </row>
    <row r="4" spans="1:5" x14ac:dyDescent="0.2">
      <c r="C4" s="189"/>
      <c r="D4" s="48"/>
    </row>
    <row r="5" spans="1:5" x14ac:dyDescent="0.2">
      <c r="A5" s="90" t="s">
        <v>223</v>
      </c>
      <c r="B5" s="90"/>
      <c r="C5" s="90"/>
      <c r="D5" s="357"/>
      <c r="E5" s="10"/>
    </row>
    <row r="6" spans="1:5" x14ac:dyDescent="0.2">
      <c r="A6" s="542" t="s">
        <v>205</v>
      </c>
      <c r="B6" s="542"/>
    </row>
    <row r="7" spans="1:5" x14ac:dyDescent="0.2">
      <c r="B7" s="21"/>
      <c r="C7" s="21"/>
    </row>
    <row r="8" spans="1:5" x14ac:dyDescent="0.2">
      <c r="A8" s="7" t="s">
        <v>56</v>
      </c>
      <c r="B8" s="374" t="s">
        <v>1040</v>
      </c>
      <c r="C8" s="374" t="s">
        <v>1039</v>
      </c>
      <c r="D8" s="15"/>
    </row>
    <row r="9" spans="1:5" x14ac:dyDescent="0.2">
      <c r="A9" s="10" t="s">
        <v>778</v>
      </c>
      <c r="B9" s="27">
        <v>0</v>
      </c>
      <c r="C9" s="27">
        <v>3954735.5100000002</v>
      </c>
      <c r="E9" s="189"/>
    </row>
    <row r="10" spans="1:5" x14ac:dyDescent="0.2">
      <c r="A10" s="10" t="s">
        <v>779</v>
      </c>
      <c r="B10" s="27">
        <v>0</v>
      </c>
      <c r="C10" s="27">
        <v>669</v>
      </c>
      <c r="E10" s="189"/>
    </row>
    <row r="11" spans="1:5" x14ac:dyDescent="0.2">
      <c r="A11" s="10" t="s">
        <v>774</v>
      </c>
      <c r="B11" s="27">
        <v>84600.13</v>
      </c>
      <c r="C11" s="27">
        <v>583269.00199999998</v>
      </c>
      <c r="E11" s="189"/>
    </row>
    <row r="12" spans="1:5" x14ac:dyDescent="0.2">
      <c r="A12" s="21" t="s">
        <v>777</v>
      </c>
      <c r="B12" s="27">
        <v>172661.54500000001</v>
      </c>
      <c r="C12" s="27">
        <v>9663</v>
      </c>
      <c r="E12" s="189"/>
    </row>
    <row r="13" spans="1:5" x14ac:dyDescent="0.2">
      <c r="A13" s="10" t="s">
        <v>775</v>
      </c>
      <c r="B13" s="27">
        <v>4361642.6340000005</v>
      </c>
      <c r="C13" s="27">
        <v>2769903.8749999995</v>
      </c>
      <c r="E13" s="189"/>
    </row>
    <row r="14" spans="1:5" x14ac:dyDescent="0.2">
      <c r="A14" s="10" t="s">
        <v>782</v>
      </c>
      <c r="B14" s="27">
        <v>207142.60299999997</v>
      </c>
      <c r="C14" s="27">
        <v>63144.906999999999</v>
      </c>
      <c r="E14" s="189"/>
    </row>
    <row r="15" spans="1:5" x14ac:dyDescent="0.2">
      <c r="A15" s="10" t="s">
        <v>858</v>
      </c>
      <c r="B15" s="27">
        <v>241218413.40900001</v>
      </c>
      <c r="C15" s="27">
        <v>17245000</v>
      </c>
      <c r="D15" s="15"/>
      <c r="E15" s="21"/>
    </row>
    <row r="16" spans="1:5" x14ac:dyDescent="0.2">
      <c r="A16" s="10" t="s">
        <v>905</v>
      </c>
      <c r="B16" s="27">
        <v>0</v>
      </c>
      <c r="C16" s="27">
        <v>17015424.669</v>
      </c>
      <c r="D16" s="15"/>
      <c r="E16" s="189"/>
    </row>
    <row r="17" spans="1:5" x14ac:dyDescent="0.2">
      <c r="A17" s="10" t="s">
        <v>1023</v>
      </c>
      <c r="B17" s="27">
        <v>1211921612.779</v>
      </c>
      <c r="C17" s="27">
        <v>0</v>
      </c>
      <c r="E17" s="189"/>
    </row>
    <row r="18" spans="1:5" x14ac:dyDescent="0.2">
      <c r="A18" s="7" t="s">
        <v>3</v>
      </c>
      <c r="B18" s="331">
        <f>SUM($B$9:B17)</f>
        <v>1457966073.1000001</v>
      </c>
      <c r="C18" s="188">
        <f>SUM($C$9:C17)</f>
        <v>41641809.963</v>
      </c>
      <c r="D18" s="15"/>
    </row>
    <row r="20" spans="1:5" x14ac:dyDescent="0.2">
      <c r="A20" s="10"/>
      <c r="B20" s="15"/>
      <c r="C20" s="15"/>
      <c r="D20" s="15"/>
    </row>
    <row r="21" spans="1:5" x14ac:dyDescent="0.2">
      <c r="B21" s="189"/>
      <c r="C21" s="189"/>
    </row>
    <row r="22" spans="1:5" x14ac:dyDescent="0.2">
      <c r="B22" s="189"/>
      <c r="C22" s="189"/>
    </row>
    <row r="23" spans="1:5" x14ac:dyDescent="0.2">
      <c r="C23" s="189"/>
    </row>
    <row r="24" spans="1:5" x14ac:dyDescent="0.2">
      <c r="C24" s="189"/>
    </row>
    <row r="25" spans="1:5" x14ac:dyDescent="0.2">
      <c r="C25" s="189"/>
    </row>
    <row r="26" spans="1:5" x14ac:dyDescent="0.2">
      <c r="C26" s="189"/>
    </row>
    <row r="27" spans="1:5" x14ac:dyDescent="0.2">
      <c r="C27" s="189"/>
    </row>
    <row r="28" spans="1:5" x14ac:dyDescent="0.2">
      <c r="C28" s="189"/>
    </row>
    <row r="29" spans="1:5" x14ac:dyDescent="0.2">
      <c r="C29" s="189"/>
    </row>
    <row r="30" spans="1:5" x14ac:dyDescent="0.2">
      <c r="B30" s="189"/>
      <c r="C30" s="189"/>
    </row>
    <row r="31" spans="1:5" x14ac:dyDescent="0.2">
      <c r="C31" s="189"/>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92D050"/>
    <pageSetUpPr fitToPage="1"/>
  </sheetPr>
  <dimension ref="A1:M16"/>
  <sheetViews>
    <sheetView showGridLines="0" zoomScale="90" zoomScaleNormal="90" workbookViewId="0">
      <selection activeCell="G29" sqref="G29"/>
    </sheetView>
  </sheetViews>
  <sheetFormatPr baseColWidth="10" defaultColWidth="11.42578125" defaultRowHeight="12.75" x14ac:dyDescent="0.2"/>
  <cols>
    <col min="1" max="1" width="38" style="48" customWidth="1"/>
    <col min="2" max="2" width="18.140625" style="48" customWidth="1"/>
    <col min="3" max="3" width="17.140625" style="48" customWidth="1"/>
    <col min="4" max="4" width="12.140625" style="189" bestFit="1" customWidth="1"/>
    <col min="5" max="13" width="11.42578125" style="48"/>
    <col min="14" max="16384" width="11.42578125" style="21"/>
  </cols>
  <sheetData>
    <row r="1" spans="1:13" x14ac:dyDescent="0.2">
      <c r="A1" s="48" t="str">
        <f>Indice!C1</f>
        <v>GRUPO VAZQUEZ S.A.E.</v>
      </c>
      <c r="C1" s="163" t="s">
        <v>105</v>
      </c>
    </row>
    <row r="5" spans="1:13" x14ac:dyDescent="0.2">
      <c r="A5" s="474" t="s">
        <v>224</v>
      </c>
      <c r="B5" s="474"/>
      <c r="C5" s="474"/>
      <c r="D5" s="15"/>
      <c r="E5" s="10"/>
      <c r="F5" s="10"/>
      <c r="G5" s="10"/>
      <c r="H5" s="10"/>
      <c r="I5" s="10"/>
      <c r="J5" s="10"/>
      <c r="K5" s="10"/>
      <c r="L5" s="10"/>
      <c r="M5" s="10"/>
    </row>
    <row r="6" spans="1:13" x14ac:dyDescent="0.2">
      <c r="A6" s="545" t="s">
        <v>176</v>
      </c>
      <c r="B6" s="545"/>
    </row>
    <row r="7" spans="1:13" x14ac:dyDescent="0.2">
      <c r="B7" s="21"/>
      <c r="C7" s="21"/>
      <c r="D7" s="48"/>
    </row>
    <row r="8" spans="1:13" x14ac:dyDescent="0.2">
      <c r="A8" s="7" t="s">
        <v>112</v>
      </c>
      <c r="B8" s="374" t="s">
        <v>1040</v>
      </c>
      <c r="C8" s="374" t="s">
        <v>1039</v>
      </c>
      <c r="D8" s="48"/>
      <c r="E8" s="10"/>
      <c r="F8" s="10"/>
      <c r="G8" s="10"/>
      <c r="H8" s="10"/>
      <c r="I8" s="10"/>
      <c r="J8" s="10"/>
      <c r="K8" s="10"/>
      <c r="L8" s="10"/>
      <c r="M8" s="10"/>
    </row>
    <row r="9" spans="1:13" x14ac:dyDescent="0.2">
      <c r="A9" s="185" t="s">
        <v>780</v>
      </c>
      <c r="B9" s="186">
        <v>0</v>
      </c>
      <c r="C9" s="186">
        <v>-3942857.1430000002</v>
      </c>
      <c r="D9" s="48"/>
      <c r="E9" s="10"/>
      <c r="F9" s="10"/>
      <c r="G9" s="10"/>
      <c r="H9" s="10"/>
      <c r="I9" s="10"/>
      <c r="J9" s="10"/>
      <c r="K9" s="10"/>
      <c r="L9" s="10"/>
      <c r="M9" s="10"/>
    </row>
    <row r="10" spans="1:13" x14ac:dyDescent="0.2">
      <c r="A10" s="10" t="s">
        <v>896</v>
      </c>
      <c r="B10" s="236">
        <v>-683226.70199999993</v>
      </c>
      <c r="C10" s="236">
        <v>-1805109.6209999998</v>
      </c>
      <c r="D10" s="48"/>
      <c r="E10" s="10"/>
      <c r="F10" s="10"/>
      <c r="G10" s="10"/>
      <c r="H10" s="10"/>
      <c r="I10" s="10"/>
      <c r="J10" s="10"/>
      <c r="K10" s="10"/>
      <c r="L10" s="10"/>
      <c r="M10" s="10"/>
    </row>
    <row r="11" spans="1:13" x14ac:dyDescent="0.2">
      <c r="A11" s="185" t="s">
        <v>781</v>
      </c>
      <c r="B11" s="236">
        <v>-90858.229000000007</v>
      </c>
      <c r="C11" s="236">
        <v>-388963.36100000003</v>
      </c>
      <c r="D11" s="48"/>
      <c r="E11" s="10"/>
      <c r="F11" s="10"/>
      <c r="G11" s="10"/>
      <c r="H11" s="10"/>
      <c r="I11" s="10"/>
      <c r="J11" s="10"/>
      <c r="K11" s="10"/>
      <c r="L11" s="21"/>
      <c r="M11" s="21"/>
    </row>
    <row r="12" spans="1:13" x14ac:dyDescent="0.2">
      <c r="A12" s="185" t="s">
        <v>859</v>
      </c>
      <c r="B12" s="27">
        <v>-235742000</v>
      </c>
      <c r="C12" s="27">
        <v>-17245000</v>
      </c>
      <c r="D12" s="21"/>
      <c r="E12" s="10"/>
      <c r="F12" s="10"/>
      <c r="G12" s="10"/>
      <c r="H12" s="10"/>
      <c r="I12" s="10"/>
      <c r="J12" s="10"/>
      <c r="K12" s="10"/>
      <c r="L12" s="21"/>
      <c r="M12" s="21"/>
    </row>
    <row r="13" spans="1:13" x14ac:dyDescent="0.2">
      <c r="A13" s="7" t="s">
        <v>180</v>
      </c>
      <c r="B13" s="331">
        <f>SUM(B9:B12)</f>
        <v>-236516084.93099999</v>
      </c>
      <c r="C13" s="331">
        <f>SUM(C9:C12)</f>
        <v>-23381930.125</v>
      </c>
      <c r="D13" s="48"/>
      <c r="E13" s="10"/>
      <c r="F13" s="10"/>
      <c r="G13" s="10"/>
      <c r="H13" s="10"/>
      <c r="I13" s="10"/>
      <c r="J13" s="10"/>
      <c r="K13" s="10"/>
      <c r="L13" s="10"/>
      <c r="M13" s="10"/>
    </row>
    <row r="14" spans="1:13" x14ac:dyDescent="0.2">
      <c r="A14" s="10"/>
      <c r="B14" s="27"/>
      <c r="C14" s="27"/>
      <c r="E14" s="10"/>
      <c r="F14" s="10"/>
      <c r="G14" s="10"/>
      <c r="H14" s="10"/>
      <c r="I14" s="10"/>
      <c r="J14" s="10"/>
      <c r="K14" s="10"/>
      <c r="L14" s="10"/>
      <c r="M14" s="10"/>
    </row>
    <row r="15" spans="1:13" x14ac:dyDescent="0.2">
      <c r="B15" s="189"/>
      <c r="C15" s="189"/>
    </row>
    <row r="16" spans="1:13" x14ac:dyDescent="0.2">
      <c r="B16" s="189"/>
      <c r="C16" s="189"/>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92D050"/>
    <pageSetUpPr fitToPage="1"/>
  </sheetPr>
  <dimension ref="A1:O100"/>
  <sheetViews>
    <sheetView showGridLines="0" zoomScale="90" zoomScaleNormal="90" workbookViewId="0">
      <selection activeCell="F53" sqref="F53"/>
    </sheetView>
  </sheetViews>
  <sheetFormatPr baseColWidth="10" defaultColWidth="11.42578125" defaultRowHeight="12.75" x14ac:dyDescent="0.2"/>
  <cols>
    <col min="1" max="1" width="38" style="48" customWidth="1"/>
    <col min="2" max="7" width="23" style="48" customWidth="1"/>
    <col min="8" max="9" width="13.85546875" style="189" customWidth="1"/>
    <col min="10" max="15" width="11.42578125" style="48"/>
    <col min="16" max="16384" width="11.42578125" style="21"/>
  </cols>
  <sheetData>
    <row r="1" spans="1:15" x14ac:dyDescent="0.2">
      <c r="A1" s="48" t="str">
        <f>Indice!C1</f>
        <v>GRUPO VAZQUEZ S.A.E.</v>
      </c>
      <c r="G1" s="163" t="s">
        <v>105</v>
      </c>
    </row>
    <row r="5" spans="1:15" x14ac:dyDescent="0.2">
      <c r="A5" s="90" t="s">
        <v>225</v>
      </c>
      <c r="B5" s="90"/>
      <c r="C5" s="90"/>
      <c r="D5" s="90"/>
      <c r="E5" s="90"/>
      <c r="F5" s="90"/>
      <c r="G5" s="90"/>
      <c r="H5" s="15"/>
      <c r="I5" s="15"/>
      <c r="J5" s="10"/>
      <c r="K5" s="10"/>
      <c r="L5" s="10"/>
      <c r="M5" s="10"/>
      <c r="N5" s="10"/>
      <c r="O5" s="10"/>
    </row>
    <row r="6" spans="1:15" s="20" customFormat="1" x14ac:dyDescent="0.2">
      <c r="A6" s="191" t="s">
        <v>176</v>
      </c>
      <c r="B6" s="77"/>
      <c r="C6" s="77"/>
      <c r="D6" s="77"/>
      <c r="E6" s="77"/>
      <c r="F6" s="77"/>
      <c r="G6" s="77"/>
      <c r="H6" s="135"/>
      <c r="I6" s="135"/>
      <c r="J6" s="77"/>
      <c r="K6" s="77"/>
      <c r="L6" s="77"/>
      <c r="M6" s="77"/>
      <c r="N6" s="77"/>
      <c r="O6" s="77"/>
    </row>
    <row r="8" spans="1:15" s="20" customFormat="1" x14ac:dyDescent="0.2">
      <c r="A8" s="77" t="s">
        <v>133</v>
      </c>
      <c r="B8" s="77"/>
      <c r="C8" s="77"/>
      <c r="D8" s="77"/>
      <c r="E8" s="77"/>
      <c r="F8" s="77"/>
      <c r="G8" s="77"/>
      <c r="H8" s="135"/>
      <c r="I8" s="135"/>
      <c r="J8" s="77"/>
      <c r="K8" s="77"/>
      <c r="L8" s="77"/>
      <c r="M8" s="77"/>
      <c r="N8" s="77"/>
      <c r="O8" s="77"/>
    </row>
    <row r="9" spans="1:15" s="20" customFormat="1" ht="13.5" thickBot="1" x14ac:dyDescent="0.25">
      <c r="B9" s="77"/>
      <c r="D9" s="191"/>
      <c r="E9" s="191"/>
      <c r="F9" s="192"/>
      <c r="G9" s="77"/>
      <c r="H9" s="135"/>
      <c r="I9" s="135"/>
      <c r="J9" s="77"/>
      <c r="K9" s="77"/>
      <c r="L9" s="77"/>
      <c r="M9" s="77"/>
      <c r="N9" s="77"/>
      <c r="O9" s="77"/>
    </row>
    <row r="10" spans="1:15" s="20" customFormat="1" ht="15.75" customHeight="1" thickBot="1" x14ac:dyDescent="0.25">
      <c r="A10" s="546"/>
      <c r="B10" s="548" t="s">
        <v>1040</v>
      </c>
      <c r="C10" s="549"/>
      <c r="D10" s="550"/>
      <c r="E10" s="548" t="s">
        <v>1039</v>
      </c>
      <c r="F10" s="549"/>
      <c r="G10" s="550"/>
      <c r="H10" s="135"/>
      <c r="I10" s="135"/>
      <c r="J10" s="77"/>
    </row>
    <row r="11" spans="1:15" s="20" customFormat="1" ht="13.5" thickBot="1" x14ac:dyDescent="0.25">
      <c r="A11" s="547"/>
      <c r="B11" s="193" t="s">
        <v>134</v>
      </c>
      <c r="C11" s="193" t="s">
        <v>135</v>
      </c>
      <c r="D11" s="193" t="s">
        <v>3</v>
      </c>
      <c r="E11" s="193" t="s">
        <v>134</v>
      </c>
      <c r="F11" s="193" t="s">
        <v>135</v>
      </c>
      <c r="G11" s="193" t="s">
        <v>3</v>
      </c>
      <c r="H11" s="135"/>
      <c r="I11" s="135"/>
    </row>
    <row r="12" spans="1:15" s="20" customFormat="1" x14ac:dyDescent="0.2">
      <c r="A12" s="194" t="s">
        <v>784</v>
      </c>
      <c r="B12" s="358">
        <v>4321.9229999999998</v>
      </c>
      <c r="C12" s="323">
        <v>0</v>
      </c>
      <c r="D12" s="378">
        <v>4321.9229999999998</v>
      </c>
      <c r="E12" s="358">
        <v>9812.2849999999999</v>
      </c>
      <c r="F12" s="323">
        <v>0</v>
      </c>
      <c r="G12" s="378">
        <f t="shared" ref="G12:G46" si="0">+F12+E12</f>
        <v>9812.2849999999999</v>
      </c>
      <c r="H12" s="135"/>
      <c r="I12" s="135"/>
    </row>
    <row r="13" spans="1:15" s="20" customFormat="1" x14ac:dyDescent="0.2">
      <c r="A13" s="194" t="s">
        <v>786</v>
      </c>
      <c r="B13" s="358">
        <v>3754.1689999999999</v>
      </c>
      <c r="C13" s="323">
        <v>0</v>
      </c>
      <c r="D13" s="378">
        <v>3754.1689999999999</v>
      </c>
      <c r="E13" s="358">
        <v>24766.378000000001</v>
      </c>
      <c r="F13" s="323">
        <v>0</v>
      </c>
      <c r="G13" s="378">
        <f t="shared" si="0"/>
        <v>24766.378000000001</v>
      </c>
      <c r="H13" s="135"/>
      <c r="I13" s="135"/>
    </row>
    <row r="14" spans="1:15" s="20" customFormat="1" x14ac:dyDescent="0.2">
      <c r="A14" s="194" t="s">
        <v>141</v>
      </c>
      <c r="B14" s="358">
        <v>83049.091</v>
      </c>
      <c r="C14" s="323">
        <v>0</v>
      </c>
      <c r="D14" s="378">
        <v>83049.091</v>
      </c>
      <c r="E14" s="358">
        <v>0</v>
      </c>
      <c r="F14" s="323">
        <v>0</v>
      </c>
      <c r="G14" s="378">
        <f t="shared" si="0"/>
        <v>0</v>
      </c>
      <c r="H14" s="135"/>
      <c r="I14" s="135"/>
    </row>
    <row r="15" spans="1:15" s="20" customFormat="1" x14ac:dyDescent="0.2">
      <c r="A15" s="194" t="s">
        <v>785</v>
      </c>
      <c r="B15" s="358">
        <v>445.17</v>
      </c>
      <c r="C15" s="323">
        <v>0</v>
      </c>
      <c r="D15" s="378">
        <v>445.17</v>
      </c>
      <c r="E15" s="358">
        <v>858</v>
      </c>
      <c r="F15" s="323">
        <v>0</v>
      </c>
      <c r="G15" s="378">
        <f t="shared" si="0"/>
        <v>858</v>
      </c>
      <c r="H15" s="135"/>
      <c r="I15" s="135"/>
    </row>
    <row r="16" spans="1:15" s="20" customFormat="1" x14ac:dyDescent="0.2">
      <c r="A16" s="195" t="s">
        <v>783</v>
      </c>
      <c r="B16" s="358">
        <v>0</v>
      </c>
      <c r="C16" s="324">
        <v>0</v>
      </c>
      <c r="D16" s="378">
        <v>0</v>
      </c>
      <c r="E16" s="358">
        <v>11350.648999999999</v>
      </c>
      <c r="F16" s="324">
        <v>0</v>
      </c>
      <c r="G16" s="378">
        <f t="shared" si="0"/>
        <v>11350.648999999999</v>
      </c>
      <c r="H16" s="135"/>
      <c r="I16" s="135"/>
    </row>
    <row r="17" spans="1:9" s="20" customFormat="1" x14ac:dyDescent="0.2">
      <c r="A17" s="195" t="s">
        <v>792</v>
      </c>
      <c r="B17" s="325">
        <v>0</v>
      </c>
      <c r="C17" s="324">
        <v>1514.085</v>
      </c>
      <c r="D17" s="378">
        <v>1514.085</v>
      </c>
      <c r="E17" s="358">
        <v>0</v>
      </c>
      <c r="F17" s="324">
        <v>7446.6640000000007</v>
      </c>
      <c r="G17" s="378">
        <f t="shared" si="0"/>
        <v>7446.6640000000007</v>
      </c>
      <c r="H17" s="135"/>
      <c r="I17" s="135"/>
    </row>
    <row r="18" spans="1:9" s="20" customFormat="1" x14ac:dyDescent="0.2">
      <c r="A18" s="195" t="s">
        <v>787</v>
      </c>
      <c r="B18" s="325">
        <v>0</v>
      </c>
      <c r="C18" s="324">
        <v>70314.577999999994</v>
      </c>
      <c r="D18" s="378">
        <v>70314.577999999994</v>
      </c>
      <c r="E18" s="358">
        <v>0</v>
      </c>
      <c r="F18" s="324">
        <v>59084.754000000001</v>
      </c>
      <c r="G18" s="378">
        <f t="shared" si="0"/>
        <v>59084.754000000001</v>
      </c>
      <c r="H18" s="135"/>
      <c r="I18" s="135"/>
    </row>
    <row r="19" spans="1:9" s="20" customFormat="1" x14ac:dyDescent="0.2">
      <c r="A19" s="195" t="s">
        <v>789</v>
      </c>
      <c r="B19" s="325">
        <v>0</v>
      </c>
      <c r="C19" s="324">
        <v>4958.7029999999995</v>
      </c>
      <c r="D19" s="378">
        <v>4958.7029999999995</v>
      </c>
      <c r="E19" s="358">
        <v>0</v>
      </c>
      <c r="F19" s="324">
        <v>2677.8150000000001</v>
      </c>
      <c r="G19" s="378">
        <f t="shared" si="0"/>
        <v>2677.8150000000001</v>
      </c>
      <c r="H19" s="135"/>
      <c r="I19" s="135"/>
    </row>
    <row r="20" spans="1:9" s="20" customFormat="1" x14ac:dyDescent="0.2">
      <c r="A20" s="195" t="s">
        <v>1042</v>
      </c>
      <c r="B20" s="325">
        <v>0</v>
      </c>
      <c r="C20" s="324">
        <v>272678.69199999998</v>
      </c>
      <c r="D20" s="378">
        <v>272678.69199999998</v>
      </c>
      <c r="E20" s="358"/>
      <c r="F20" s="324"/>
      <c r="G20" s="378"/>
      <c r="H20" s="135"/>
      <c r="I20" s="135"/>
    </row>
    <row r="21" spans="1:9" s="20" customFormat="1" x14ac:dyDescent="0.2">
      <c r="A21" s="195" t="s">
        <v>1018</v>
      </c>
      <c r="B21" s="325">
        <v>0</v>
      </c>
      <c r="C21" s="324">
        <v>57988.983999999997</v>
      </c>
      <c r="D21" s="378">
        <v>57988.983999999997</v>
      </c>
      <c r="E21" s="358">
        <v>0</v>
      </c>
      <c r="F21" s="324">
        <v>0</v>
      </c>
      <c r="G21" s="378">
        <f t="shared" si="0"/>
        <v>0</v>
      </c>
      <c r="H21" s="135"/>
      <c r="I21" s="135"/>
    </row>
    <row r="22" spans="1:9" s="20" customFormat="1" x14ac:dyDescent="0.2">
      <c r="A22" s="195" t="s">
        <v>1019</v>
      </c>
      <c r="B22" s="325">
        <v>0</v>
      </c>
      <c r="C22" s="324">
        <v>2814.3919999999998</v>
      </c>
      <c r="D22" s="378">
        <v>2814.3919999999998</v>
      </c>
      <c r="E22" s="358">
        <v>0</v>
      </c>
      <c r="F22" s="324">
        <v>0</v>
      </c>
      <c r="G22" s="378">
        <f t="shared" si="0"/>
        <v>0</v>
      </c>
      <c r="H22" s="135"/>
      <c r="I22" s="135"/>
    </row>
    <row r="23" spans="1:9" s="20" customFormat="1" x14ac:dyDescent="0.2">
      <c r="A23" s="195" t="s">
        <v>794</v>
      </c>
      <c r="B23" s="325">
        <v>0</v>
      </c>
      <c r="C23" s="324">
        <v>56776.733999999997</v>
      </c>
      <c r="D23" s="378">
        <v>56776.733999999997</v>
      </c>
      <c r="E23" s="358">
        <v>0</v>
      </c>
      <c r="F23" s="324">
        <v>169257.56099999999</v>
      </c>
      <c r="G23" s="378">
        <f t="shared" si="0"/>
        <v>169257.56099999999</v>
      </c>
      <c r="H23" s="135"/>
      <c r="I23" s="135"/>
    </row>
    <row r="24" spans="1:9" s="20" customFormat="1" x14ac:dyDescent="0.2">
      <c r="A24" s="195" t="s">
        <v>140</v>
      </c>
      <c r="B24" s="325">
        <v>0</v>
      </c>
      <c r="C24" s="324">
        <v>194457.93400000001</v>
      </c>
      <c r="D24" s="378">
        <v>194457.93400000001</v>
      </c>
      <c r="E24" s="358">
        <v>0</v>
      </c>
      <c r="F24" s="324">
        <v>117995.96100000001</v>
      </c>
      <c r="G24" s="378">
        <f t="shared" si="0"/>
        <v>117995.96100000001</v>
      </c>
      <c r="H24" s="135"/>
      <c r="I24" s="135"/>
    </row>
    <row r="25" spans="1:9" s="20" customFormat="1" x14ac:dyDescent="0.2">
      <c r="A25" s="195" t="s">
        <v>790</v>
      </c>
      <c r="B25" s="325">
        <v>0</v>
      </c>
      <c r="C25" s="324">
        <v>6608.3339999999998</v>
      </c>
      <c r="D25" s="378">
        <v>6608.3339999999998</v>
      </c>
      <c r="E25" s="358">
        <v>0</v>
      </c>
      <c r="F25" s="324">
        <v>25861.032999999999</v>
      </c>
      <c r="G25" s="378">
        <f t="shared" si="0"/>
        <v>25861.032999999999</v>
      </c>
      <c r="H25" s="135"/>
      <c r="I25" s="135"/>
    </row>
    <row r="26" spans="1:9" s="20" customFormat="1" x14ac:dyDescent="0.2">
      <c r="A26" s="195" t="s">
        <v>864</v>
      </c>
      <c r="B26" s="325">
        <v>0</v>
      </c>
      <c r="C26" s="324">
        <v>102680.30499999999</v>
      </c>
      <c r="D26" s="378">
        <v>102680.30499999999</v>
      </c>
      <c r="E26" s="358">
        <v>0</v>
      </c>
      <c r="F26" s="324">
        <v>32673.416000000001</v>
      </c>
      <c r="G26" s="378">
        <f t="shared" si="0"/>
        <v>32673.416000000001</v>
      </c>
      <c r="H26" s="135"/>
      <c r="I26" s="135"/>
    </row>
    <row r="27" spans="1:9" s="20" customFormat="1" x14ac:dyDescent="0.2">
      <c r="A27" s="195" t="s">
        <v>136</v>
      </c>
      <c r="B27" s="358">
        <v>0</v>
      </c>
      <c r="C27" s="324">
        <v>305185.99099999998</v>
      </c>
      <c r="D27" s="378">
        <v>305185.99099999998</v>
      </c>
      <c r="E27" s="358">
        <v>0</v>
      </c>
      <c r="F27" s="324">
        <v>294347.37</v>
      </c>
      <c r="G27" s="378">
        <f t="shared" si="0"/>
        <v>294347.37</v>
      </c>
      <c r="H27" s="135"/>
      <c r="I27" s="135"/>
    </row>
    <row r="28" spans="1:9" s="20" customFormat="1" x14ac:dyDescent="0.2">
      <c r="A28" s="195" t="s">
        <v>797</v>
      </c>
      <c r="B28" s="358">
        <v>0</v>
      </c>
      <c r="C28" s="324">
        <v>85439.032999999996</v>
      </c>
      <c r="D28" s="378">
        <v>85439.032999999996</v>
      </c>
      <c r="E28" s="358">
        <v>0</v>
      </c>
      <c r="F28" s="324">
        <v>23723.991999999998</v>
      </c>
      <c r="G28" s="378">
        <f t="shared" si="0"/>
        <v>23723.991999999998</v>
      </c>
      <c r="H28" s="135"/>
      <c r="I28" s="135"/>
    </row>
    <row r="29" spans="1:9" s="20" customFormat="1" x14ac:dyDescent="0.2">
      <c r="A29" s="195" t="s">
        <v>863</v>
      </c>
      <c r="B29" s="358">
        <v>0</v>
      </c>
      <c r="C29" s="324">
        <v>1900</v>
      </c>
      <c r="D29" s="378">
        <v>1900</v>
      </c>
      <c r="E29" s="358">
        <v>0</v>
      </c>
      <c r="F29" s="324">
        <v>27905.803000000004</v>
      </c>
      <c r="G29" s="378">
        <f t="shared" si="0"/>
        <v>27905.803000000004</v>
      </c>
      <c r="H29" s="135"/>
      <c r="I29" s="135"/>
    </row>
    <row r="30" spans="1:9" s="20" customFormat="1" x14ac:dyDescent="0.2">
      <c r="A30" s="195" t="s">
        <v>798</v>
      </c>
      <c r="B30" s="358">
        <v>0</v>
      </c>
      <c r="C30" s="324">
        <v>5626901.0999999996</v>
      </c>
      <c r="D30" s="378">
        <v>5626901.0999999996</v>
      </c>
      <c r="E30" s="358">
        <v>0</v>
      </c>
      <c r="F30" s="324">
        <v>526897.61600000015</v>
      </c>
      <c r="G30" s="378">
        <f t="shared" si="0"/>
        <v>526897.61600000015</v>
      </c>
      <c r="H30" s="135"/>
      <c r="I30" s="135"/>
    </row>
    <row r="31" spans="1:9" s="20" customFormat="1" x14ac:dyDescent="0.2">
      <c r="A31" s="195" t="s">
        <v>1012</v>
      </c>
      <c r="B31" s="358">
        <v>0</v>
      </c>
      <c r="C31" s="324">
        <v>0</v>
      </c>
      <c r="D31" s="378">
        <v>0</v>
      </c>
      <c r="E31" s="358">
        <v>0</v>
      </c>
      <c r="F31" s="324">
        <v>0</v>
      </c>
      <c r="G31" s="378">
        <f t="shared" si="0"/>
        <v>0</v>
      </c>
      <c r="H31" s="135"/>
      <c r="I31" s="135"/>
    </row>
    <row r="32" spans="1:9" s="20" customFormat="1" x14ac:dyDescent="0.2">
      <c r="A32" s="195" t="s">
        <v>1013</v>
      </c>
      <c r="B32" s="358">
        <v>0</v>
      </c>
      <c r="C32" s="324">
        <v>0</v>
      </c>
      <c r="D32" s="378">
        <v>0</v>
      </c>
      <c r="E32" s="358">
        <v>0</v>
      </c>
      <c r="F32" s="324">
        <v>0</v>
      </c>
      <c r="G32" s="378">
        <f t="shared" si="0"/>
        <v>0</v>
      </c>
      <c r="H32" s="135"/>
      <c r="I32" s="135"/>
    </row>
    <row r="33" spans="1:9" s="20" customFormat="1" x14ac:dyDescent="0.2">
      <c r="A33" s="195" t="s">
        <v>1014</v>
      </c>
      <c r="B33" s="358">
        <v>0</v>
      </c>
      <c r="C33" s="324">
        <v>0</v>
      </c>
      <c r="D33" s="378">
        <v>0</v>
      </c>
      <c r="E33" s="358">
        <v>0</v>
      </c>
      <c r="F33" s="324">
        <v>0</v>
      </c>
      <c r="G33" s="378">
        <f t="shared" si="0"/>
        <v>0</v>
      </c>
      <c r="H33" s="135"/>
      <c r="I33" s="135"/>
    </row>
    <row r="34" spans="1:9" s="20" customFormat="1" x14ac:dyDescent="0.2">
      <c r="A34" s="195" t="s">
        <v>1020</v>
      </c>
      <c r="B34" s="358">
        <v>0</v>
      </c>
      <c r="C34" s="324">
        <v>1861.818</v>
      </c>
      <c r="D34" s="378">
        <v>1861.818</v>
      </c>
      <c r="E34" s="358">
        <v>0</v>
      </c>
      <c r="F34" s="324">
        <v>0</v>
      </c>
      <c r="G34" s="378">
        <f t="shared" si="0"/>
        <v>0</v>
      </c>
      <c r="H34" s="135"/>
      <c r="I34" s="135"/>
    </row>
    <row r="35" spans="1:9" s="20" customFormat="1" x14ac:dyDescent="0.2">
      <c r="A35" s="195" t="s">
        <v>800</v>
      </c>
      <c r="B35" s="358">
        <v>0</v>
      </c>
      <c r="C35" s="324">
        <v>59000</v>
      </c>
      <c r="D35" s="378">
        <v>59000</v>
      </c>
      <c r="E35" s="358">
        <v>0</v>
      </c>
      <c r="F35" s="324">
        <v>0</v>
      </c>
      <c r="G35" s="378">
        <f t="shared" si="0"/>
        <v>0</v>
      </c>
      <c r="H35" s="135"/>
      <c r="I35" s="135"/>
    </row>
    <row r="36" spans="1:9" s="20" customFormat="1" x14ac:dyDescent="0.2">
      <c r="A36" s="432" t="s">
        <v>137</v>
      </c>
      <c r="B36" s="358">
        <v>0</v>
      </c>
      <c r="C36" s="324">
        <v>2380780.287</v>
      </c>
      <c r="D36" s="378">
        <v>2380780.287</v>
      </c>
      <c r="E36" s="358">
        <v>0</v>
      </c>
      <c r="F36" s="324">
        <v>1131953.3690000002</v>
      </c>
      <c r="G36" s="378">
        <f t="shared" si="0"/>
        <v>1131953.3690000002</v>
      </c>
      <c r="H36" s="135"/>
      <c r="I36" s="135"/>
    </row>
    <row r="37" spans="1:9" s="20" customFormat="1" x14ac:dyDescent="0.2">
      <c r="A37" s="195" t="s">
        <v>801</v>
      </c>
      <c r="B37" s="358">
        <v>0</v>
      </c>
      <c r="C37" s="324">
        <v>171316.408</v>
      </c>
      <c r="D37" s="378">
        <v>171316.408</v>
      </c>
      <c r="E37" s="358">
        <v>0</v>
      </c>
      <c r="F37" s="324">
        <v>6294.5</v>
      </c>
      <c r="G37" s="378">
        <f t="shared" si="0"/>
        <v>6294.5</v>
      </c>
      <c r="H37" s="135"/>
      <c r="I37" s="135"/>
    </row>
    <row r="38" spans="1:9" s="20" customFormat="1" x14ac:dyDescent="0.2">
      <c r="A38" s="195" t="s">
        <v>788</v>
      </c>
      <c r="B38" s="358">
        <v>0</v>
      </c>
      <c r="C38" s="324">
        <v>34610.194000000003</v>
      </c>
      <c r="D38" s="378">
        <v>34610.194000000003</v>
      </c>
      <c r="E38" s="358">
        <v>0</v>
      </c>
      <c r="F38" s="324">
        <v>3837.2730000000001</v>
      </c>
      <c r="G38" s="378">
        <f t="shared" si="0"/>
        <v>3837.2730000000001</v>
      </c>
      <c r="H38" s="135"/>
      <c r="I38" s="135"/>
    </row>
    <row r="39" spans="1:9" s="20" customFormat="1" x14ac:dyDescent="0.2">
      <c r="A39" s="195" t="s">
        <v>795</v>
      </c>
      <c r="B39" s="358">
        <v>0</v>
      </c>
      <c r="C39" s="324">
        <v>294177.37</v>
      </c>
      <c r="D39" s="378">
        <v>294177.37</v>
      </c>
      <c r="E39" s="358">
        <v>0</v>
      </c>
      <c r="F39" s="324">
        <v>229843.33100000001</v>
      </c>
      <c r="G39" s="378">
        <f t="shared" si="0"/>
        <v>229843.33100000001</v>
      </c>
      <c r="H39" s="135"/>
      <c r="I39" s="135"/>
    </row>
    <row r="40" spans="1:9" s="20" customFormat="1" x14ac:dyDescent="0.2">
      <c r="A40" s="195" t="s">
        <v>799</v>
      </c>
      <c r="B40" s="358">
        <v>0</v>
      </c>
      <c r="C40" s="324">
        <v>20545.453000000001</v>
      </c>
      <c r="D40" s="378">
        <v>20545.453000000001</v>
      </c>
      <c r="E40" s="358">
        <v>0</v>
      </c>
      <c r="F40" s="324">
        <v>3272.7269999999999</v>
      </c>
      <c r="G40" s="378">
        <f t="shared" si="0"/>
        <v>3272.7269999999999</v>
      </c>
      <c r="H40" s="135"/>
      <c r="I40" s="135"/>
    </row>
    <row r="41" spans="1:9" s="20" customFormat="1" x14ac:dyDescent="0.2">
      <c r="A41" s="195" t="s">
        <v>138</v>
      </c>
      <c r="B41" s="358">
        <v>0</v>
      </c>
      <c r="C41" s="324">
        <v>135242.829</v>
      </c>
      <c r="D41" s="378">
        <v>135242.829</v>
      </c>
      <c r="E41" s="358">
        <v>0</v>
      </c>
      <c r="F41" s="324">
        <v>82834.330999999991</v>
      </c>
      <c r="G41" s="378">
        <f t="shared" si="0"/>
        <v>82834.330999999991</v>
      </c>
      <c r="H41" s="135"/>
      <c r="I41" s="135"/>
    </row>
    <row r="42" spans="1:9" s="20" customFormat="1" x14ac:dyDescent="0.2">
      <c r="A42" s="195" t="s">
        <v>139</v>
      </c>
      <c r="B42" s="358">
        <v>0</v>
      </c>
      <c r="C42" s="324">
        <v>845050.87300000002</v>
      </c>
      <c r="D42" s="378">
        <v>845050.87300000002</v>
      </c>
      <c r="E42" s="358">
        <v>0</v>
      </c>
      <c r="F42" s="324">
        <v>715127.049</v>
      </c>
      <c r="G42" s="378">
        <f t="shared" si="0"/>
        <v>715127.049</v>
      </c>
      <c r="H42" s="135"/>
      <c r="I42" s="135"/>
    </row>
    <row r="43" spans="1:9" s="20" customFormat="1" x14ac:dyDescent="0.2">
      <c r="A43" s="195" t="s">
        <v>791</v>
      </c>
      <c r="B43" s="325">
        <v>0</v>
      </c>
      <c r="C43" s="324">
        <v>6307.9189999999999</v>
      </c>
      <c r="D43" s="378">
        <v>6307.9189999999999</v>
      </c>
      <c r="E43" s="358">
        <v>0</v>
      </c>
      <c r="F43" s="324">
        <v>14803.222000000002</v>
      </c>
      <c r="G43" s="378">
        <f t="shared" si="0"/>
        <v>14803.222000000002</v>
      </c>
      <c r="H43" s="135"/>
      <c r="I43" s="135"/>
    </row>
    <row r="44" spans="1:9" s="20" customFormat="1" x14ac:dyDescent="0.2">
      <c r="A44" s="195" t="s">
        <v>796</v>
      </c>
      <c r="B44" s="325">
        <v>0</v>
      </c>
      <c r="C44" s="324">
        <v>0</v>
      </c>
      <c r="D44" s="378">
        <v>0</v>
      </c>
      <c r="E44" s="358">
        <v>0</v>
      </c>
      <c r="F44" s="324">
        <v>2673.1549999999997</v>
      </c>
      <c r="G44" s="378">
        <f t="shared" si="0"/>
        <v>2673.1549999999997</v>
      </c>
      <c r="H44" s="135"/>
      <c r="I44" s="135"/>
    </row>
    <row r="45" spans="1:9" s="20" customFormat="1" x14ac:dyDescent="0.2">
      <c r="A45" s="195" t="s">
        <v>793</v>
      </c>
      <c r="B45" s="325">
        <v>0</v>
      </c>
      <c r="C45" s="324">
        <v>7202.0219999999999</v>
      </c>
      <c r="D45" s="378">
        <v>7202.0219999999999</v>
      </c>
      <c r="E45" s="358">
        <v>0</v>
      </c>
      <c r="F45" s="324">
        <v>1552.2719999999999</v>
      </c>
      <c r="G45" s="378">
        <f t="shared" si="0"/>
        <v>1552.2719999999999</v>
      </c>
      <c r="H45" s="135"/>
      <c r="I45" s="135"/>
    </row>
    <row r="46" spans="1:9" s="20" customFormat="1" x14ac:dyDescent="0.2">
      <c r="A46" s="195" t="s">
        <v>870</v>
      </c>
      <c r="B46" s="325">
        <v>0</v>
      </c>
      <c r="C46" s="324">
        <v>989027.245</v>
      </c>
      <c r="D46" s="378">
        <v>989027.245</v>
      </c>
      <c r="E46" s="358">
        <v>0</v>
      </c>
      <c r="F46" s="324">
        <v>55321.635999999999</v>
      </c>
      <c r="G46" s="378">
        <f t="shared" si="0"/>
        <v>55321.635999999999</v>
      </c>
      <c r="H46" s="135"/>
      <c r="I46" s="135"/>
    </row>
    <row r="47" spans="1:9" s="20" customFormat="1" ht="13.5" thickBot="1" x14ac:dyDescent="0.25">
      <c r="A47" s="196" t="s">
        <v>3</v>
      </c>
      <c r="B47" s="447">
        <f t="shared" ref="B47:G47" si="1">-SUM(B12:B46)</f>
        <v>-91570.353000000003</v>
      </c>
      <c r="C47" s="447">
        <f t="shared" si="1"/>
        <v>-11735341.282999996</v>
      </c>
      <c r="D47" s="447">
        <f t="shared" si="1"/>
        <v>-11826911.635999996</v>
      </c>
      <c r="E47" s="447">
        <f t="shared" si="1"/>
        <v>-46787.311999999998</v>
      </c>
      <c r="F47" s="447">
        <f t="shared" si="1"/>
        <v>-3535384.85</v>
      </c>
      <c r="G47" s="447">
        <f t="shared" si="1"/>
        <v>-3582172.162</v>
      </c>
      <c r="H47" s="135"/>
      <c r="I47" s="135"/>
    </row>
    <row r="48" spans="1:9" s="20" customFormat="1" x14ac:dyDescent="0.2">
      <c r="A48" s="77"/>
      <c r="B48" s="197"/>
      <c r="C48" s="197"/>
      <c r="D48" s="197"/>
      <c r="E48" s="77"/>
      <c r="F48" s="77"/>
      <c r="G48" s="384"/>
      <c r="H48" s="135"/>
      <c r="I48" s="135"/>
    </row>
    <row r="49" spans="1:10" s="20" customFormat="1" x14ac:dyDescent="0.2">
      <c r="A49" s="77"/>
      <c r="B49" s="77"/>
      <c r="C49" s="384"/>
      <c r="D49" s="77"/>
      <c r="E49" s="384"/>
      <c r="F49" s="384"/>
      <c r="G49" s="384"/>
      <c r="H49" s="135"/>
      <c r="I49" s="135"/>
    </row>
    <row r="50" spans="1:10" s="20" customFormat="1" x14ac:dyDescent="0.2">
      <c r="A50" s="77"/>
      <c r="B50" s="77"/>
      <c r="C50" s="77"/>
      <c r="D50" s="77"/>
      <c r="E50" s="77"/>
      <c r="F50" s="77"/>
      <c r="G50" s="135"/>
      <c r="H50" s="135"/>
      <c r="I50" s="135"/>
    </row>
    <row r="51" spans="1:10" s="20" customFormat="1" x14ac:dyDescent="0.2">
      <c r="A51" s="77"/>
      <c r="B51" s="77"/>
      <c r="C51" s="77"/>
      <c r="D51" s="77"/>
      <c r="E51" s="77"/>
      <c r="F51" s="77"/>
      <c r="G51" s="135"/>
      <c r="H51" s="135"/>
      <c r="I51" s="135"/>
    </row>
    <row r="52" spans="1:10" s="20" customFormat="1" x14ac:dyDescent="0.2">
      <c r="A52" s="77"/>
      <c r="B52" s="77"/>
      <c r="C52" s="77"/>
      <c r="D52" s="77"/>
      <c r="E52" s="77"/>
      <c r="F52" s="77"/>
      <c r="G52" s="77"/>
      <c r="H52" s="135"/>
      <c r="I52" s="135"/>
    </row>
    <row r="53" spans="1:10" s="20" customFormat="1" x14ac:dyDescent="0.2">
      <c r="A53" s="77"/>
      <c r="B53" s="77"/>
      <c r="C53" s="77"/>
      <c r="D53" s="77"/>
      <c r="E53" s="77"/>
      <c r="F53" s="77"/>
      <c r="G53" s="77"/>
      <c r="H53" s="135"/>
      <c r="I53" s="135"/>
    </row>
    <row r="54" spans="1:10" s="20" customFormat="1" x14ac:dyDescent="0.2">
      <c r="A54" s="77"/>
      <c r="B54" s="77"/>
      <c r="C54" s="77"/>
      <c r="D54" s="77"/>
      <c r="E54" s="77"/>
      <c r="F54" s="77"/>
      <c r="G54" s="77"/>
      <c r="H54" s="135"/>
      <c r="I54" s="135"/>
    </row>
    <row r="55" spans="1:10" s="20" customFormat="1" x14ac:dyDescent="0.2">
      <c r="A55" s="77"/>
      <c r="B55" s="77"/>
      <c r="C55" s="77"/>
      <c r="D55" s="77"/>
      <c r="E55" s="77"/>
      <c r="F55" s="77"/>
      <c r="G55" s="77"/>
      <c r="H55" s="135"/>
      <c r="I55" s="135"/>
    </row>
    <row r="56" spans="1:10" s="20" customFormat="1" x14ac:dyDescent="0.2">
      <c r="A56" s="164"/>
      <c r="B56" s="164"/>
      <c r="C56" s="34"/>
      <c r="D56" s="34"/>
      <c r="E56" s="34"/>
      <c r="F56" s="34"/>
      <c r="G56" s="164"/>
      <c r="H56" s="135"/>
      <c r="I56" s="135"/>
    </row>
    <row r="57" spans="1:10" s="20" customFormat="1" x14ac:dyDescent="0.2">
      <c r="A57" s="164"/>
      <c r="B57" s="164"/>
      <c r="C57" s="34"/>
      <c r="D57" s="34"/>
      <c r="E57" s="34"/>
      <c r="F57" s="34"/>
      <c r="G57" s="164"/>
      <c r="H57" s="135"/>
      <c r="I57" s="135"/>
    </row>
    <row r="58" spans="1:10" s="20" customFormat="1" x14ac:dyDescent="0.2">
      <c r="A58" s="164"/>
      <c r="B58" s="164"/>
      <c r="C58" s="34"/>
      <c r="D58" s="34"/>
      <c r="E58" s="34"/>
      <c r="F58" s="34"/>
      <c r="G58" s="164"/>
      <c r="H58" s="135"/>
      <c r="I58" s="135"/>
    </row>
    <row r="59" spans="1:10" s="34" customFormat="1" x14ac:dyDescent="0.2">
      <c r="A59" s="164"/>
      <c r="B59" s="164"/>
      <c r="G59" s="164"/>
      <c r="H59" s="135"/>
      <c r="I59" s="135"/>
      <c r="J59" s="164"/>
    </row>
    <row r="60" spans="1:10" s="34" customFormat="1" x14ac:dyDescent="0.2">
      <c r="A60" s="48"/>
      <c r="B60" s="48"/>
      <c r="C60" s="48"/>
      <c r="D60" s="48"/>
      <c r="E60" s="48"/>
      <c r="F60" s="48"/>
      <c r="G60" s="48"/>
      <c r="H60" s="135"/>
      <c r="I60" s="135"/>
      <c r="J60" s="164"/>
    </row>
    <row r="61" spans="1:10" x14ac:dyDescent="0.2">
      <c r="H61" s="135"/>
      <c r="I61" s="135"/>
    </row>
    <row r="62" spans="1:10" x14ac:dyDescent="0.2">
      <c r="H62" s="135"/>
      <c r="I62" s="135"/>
    </row>
    <row r="63" spans="1:10" x14ac:dyDescent="0.2">
      <c r="H63" s="135"/>
      <c r="I63" s="135"/>
    </row>
    <row r="64" spans="1:10" x14ac:dyDescent="0.2">
      <c r="H64" s="135"/>
      <c r="I64" s="135"/>
    </row>
    <row r="65" spans="8:9" x14ac:dyDescent="0.2">
      <c r="H65" s="135"/>
      <c r="I65" s="135"/>
    </row>
    <row r="66" spans="8:9" x14ac:dyDescent="0.2">
      <c r="H66" s="135"/>
      <c r="I66" s="135"/>
    </row>
    <row r="67" spans="8:9" x14ac:dyDescent="0.2">
      <c r="H67" s="135"/>
      <c r="I67" s="135"/>
    </row>
    <row r="68" spans="8:9" x14ac:dyDescent="0.2">
      <c r="H68" s="135"/>
      <c r="I68" s="135"/>
    </row>
    <row r="69" spans="8:9" x14ac:dyDescent="0.2">
      <c r="H69" s="135"/>
      <c r="I69" s="135"/>
    </row>
    <row r="70" spans="8:9" x14ac:dyDescent="0.2">
      <c r="H70" s="135"/>
      <c r="I70" s="135"/>
    </row>
    <row r="71" spans="8:9" x14ac:dyDescent="0.2">
      <c r="H71" s="135"/>
      <c r="I71" s="135"/>
    </row>
    <row r="72" spans="8:9" x14ac:dyDescent="0.2">
      <c r="H72" s="135"/>
      <c r="I72" s="135"/>
    </row>
    <row r="73" spans="8:9" x14ac:dyDescent="0.2">
      <c r="H73" s="135"/>
      <c r="I73" s="135"/>
    </row>
    <row r="74" spans="8:9" x14ac:dyDescent="0.2">
      <c r="H74" s="135"/>
      <c r="I74" s="135"/>
    </row>
    <row r="75" spans="8:9" x14ac:dyDescent="0.2">
      <c r="H75" s="135"/>
      <c r="I75" s="135"/>
    </row>
    <row r="76" spans="8:9" x14ac:dyDescent="0.2">
      <c r="H76" s="135"/>
      <c r="I76" s="135"/>
    </row>
    <row r="77" spans="8:9" x14ac:dyDescent="0.2">
      <c r="H77" s="135"/>
      <c r="I77" s="135"/>
    </row>
    <row r="78" spans="8:9" x14ac:dyDescent="0.2">
      <c r="H78" s="135"/>
      <c r="I78" s="135"/>
    </row>
    <row r="79" spans="8:9" x14ac:dyDescent="0.2">
      <c r="H79" s="135"/>
      <c r="I79" s="135"/>
    </row>
    <row r="80" spans="8:9" x14ac:dyDescent="0.2">
      <c r="H80" s="135"/>
      <c r="I80" s="135"/>
    </row>
    <row r="81" spans="8:9" x14ac:dyDescent="0.2">
      <c r="H81" s="135"/>
      <c r="I81" s="135"/>
    </row>
    <row r="82" spans="8:9" x14ac:dyDescent="0.2">
      <c r="H82" s="135"/>
      <c r="I82" s="135"/>
    </row>
    <row r="83" spans="8:9" x14ac:dyDescent="0.2">
      <c r="H83" s="135"/>
      <c r="I83" s="135"/>
    </row>
    <row r="84" spans="8:9" x14ac:dyDescent="0.2">
      <c r="H84" s="135"/>
      <c r="I84" s="135"/>
    </row>
    <row r="85" spans="8:9" x14ac:dyDescent="0.2">
      <c r="H85" s="135"/>
      <c r="I85" s="135"/>
    </row>
    <row r="86" spans="8:9" x14ac:dyDescent="0.2">
      <c r="H86" s="135"/>
      <c r="I86" s="135"/>
    </row>
    <row r="87" spans="8:9" x14ac:dyDescent="0.2">
      <c r="H87" s="135"/>
      <c r="I87" s="135"/>
    </row>
    <row r="88" spans="8:9" x14ac:dyDescent="0.2">
      <c r="H88" s="135"/>
      <c r="I88" s="135"/>
    </row>
    <row r="89" spans="8:9" x14ac:dyDescent="0.2">
      <c r="H89" s="135"/>
      <c r="I89" s="135"/>
    </row>
    <row r="90" spans="8:9" x14ac:dyDescent="0.2">
      <c r="H90" s="135"/>
      <c r="I90" s="135"/>
    </row>
    <row r="91" spans="8:9" x14ac:dyDescent="0.2">
      <c r="H91" s="135"/>
      <c r="I91" s="135"/>
    </row>
    <row r="92" spans="8:9" x14ac:dyDescent="0.2">
      <c r="H92" s="135"/>
      <c r="I92" s="135"/>
    </row>
    <row r="93" spans="8:9" x14ac:dyDescent="0.2">
      <c r="H93" s="135"/>
      <c r="I93" s="135"/>
    </row>
    <row r="94" spans="8:9" x14ac:dyDescent="0.2">
      <c r="H94" s="135"/>
      <c r="I94" s="135"/>
    </row>
    <row r="95" spans="8:9" x14ac:dyDescent="0.2">
      <c r="H95" s="135"/>
      <c r="I95" s="135"/>
    </row>
    <row r="96" spans="8:9" x14ac:dyDescent="0.2">
      <c r="H96" s="135"/>
      <c r="I96" s="135"/>
    </row>
    <row r="97" spans="8:9" x14ac:dyDescent="0.2">
      <c r="H97" s="135"/>
      <c r="I97" s="135"/>
    </row>
    <row r="98" spans="8:9" x14ac:dyDescent="0.2">
      <c r="H98" s="135"/>
      <c r="I98" s="135"/>
    </row>
    <row r="99" spans="8:9" x14ac:dyDescent="0.2">
      <c r="H99" s="135"/>
      <c r="I99" s="135"/>
    </row>
    <row r="100" spans="8:9" x14ac:dyDescent="0.2">
      <c r="H100" s="135"/>
      <c r="I100" s="135"/>
    </row>
  </sheetData>
  <sortState xmlns:xlrd2="http://schemas.microsoft.com/office/spreadsheetml/2017/richdata2" ref="H17:I39">
    <sortCondition ref="H17:H39"/>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92D050"/>
    <pageSetUpPr fitToPage="1"/>
  </sheetPr>
  <dimension ref="A1:H41"/>
  <sheetViews>
    <sheetView showGridLines="0" zoomScale="90" zoomScaleNormal="90" workbookViewId="0">
      <selection activeCell="G15" sqref="G15"/>
    </sheetView>
  </sheetViews>
  <sheetFormatPr baseColWidth="10" defaultColWidth="11.42578125" defaultRowHeight="12.75" x14ac:dyDescent="0.2"/>
  <cols>
    <col min="1" max="1" width="38" style="48" customWidth="1"/>
    <col min="2" max="2" width="15.28515625" style="48" customWidth="1"/>
    <col min="3" max="3" width="16.7109375" style="48" customWidth="1"/>
    <col min="4" max="4" width="4.85546875" style="48" customWidth="1"/>
    <col min="5" max="5" width="27.7109375" style="48" customWidth="1"/>
    <col min="6" max="6" width="15.140625" style="48" customWidth="1"/>
    <col min="7" max="7" width="16.42578125" style="48" customWidth="1"/>
    <col min="8" max="8" width="11.42578125" style="48"/>
    <col min="9" max="16384" width="11.42578125" style="21"/>
  </cols>
  <sheetData>
    <row r="1" spans="1:8" x14ac:dyDescent="0.2">
      <c r="A1" s="48" t="str">
        <f>Indice!C1</f>
        <v>GRUPO VAZQUEZ S.A.E.</v>
      </c>
      <c r="E1" s="163" t="s">
        <v>105</v>
      </c>
    </row>
    <row r="5" spans="1:8" x14ac:dyDescent="0.2">
      <c r="A5" s="535" t="s">
        <v>226</v>
      </c>
      <c r="B5" s="535"/>
      <c r="C5" s="535"/>
      <c r="D5" s="535"/>
      <c r="E5" s="535"/>
      <c r="F5" s="123"/>
      <c r="G5" s="123"/>
    </row>
    <row r="6" spans="1:8" x14ac:dyDescent="0.2">
      <c r="A6" s="202" t="s">
        <v>176</v>
      </c>
      <c r="B6" s="551"/>
      <c r="C6" s="551"/>
      <c r="D6" s="63"/>
      <c r="E6" s="63"/>
      <c r="F6" s="65"/>
    </row>
    <row r="7" spans="1:8" x14ac:dyDescent="0.2">
      <c r="A7" s="148"/>
      <c r="D7" s="63"/>
      <c r="E7" s="63"/>
      <c r="F7" s="65"/>
    </row>
    <row r="8" spans="1:8" x14ac:dyDescent="0.2">
      <c r="A8" s="66" t="s">
        <v>113</v>
      </c>
      <c r="B8" s="374" t="s">
        <v>1040</v>
      </c>
      <c r="C8" s="374" t="s">
        <v>1039</v>
      </c>
      <c r="D8" s="63"/>
      <c r="E8" s="66" t="s">
        <v>178</v>
      </c>
      <c r="F8" s="374" t="s">
        <v>1040</v>
      </c>
      <c r="G8" s="374" t="s">
        <v>1039</v>
      </c>
    </row>
    <row r="9" spans="1:8" x14ac:dyDescent="0.2">
      <c r="A9" s="148" t="s">
        <v>814</v>
      </c>
      <c r="B9" s="326">
        <v>-7338.1790000000001</v>
      </c>
      <c r="C9" s="326">
        <v>575022.47900000005</v>
      </c>
      <c r="D9" s="326"/>
      <c r="E9" s="326" t="s">
        <v>803</v>
      </c>
      <c r="F9" s="326">
        <v>250</v>
      </c>
      <c r="G9" s="326">
        <v>-3341.2380000000003</v>
      </c>
      <c r="H9" s="27"/>
    </row>
    <row r="10" spans="1:8" x14ac:dyDescent="0.2">
      <c r="A10" s="148" t="s">
        <v>862</v>
      </c>
      <c r="B10" s="326">
        <v>-657.19899999999996</v>
      </c>
      <c r="C10" s="326">
        <v>5481.134</v>
      </c>
      <c r="D10" s="326"/>
      <c r="E10" s="326" t="s">
        <v>804</v>
      </c>
      <c r="F10" s="326">
        <v>3025151.2260000003</v>
      </c>
      <c r="G10" s="326">
        <v>-1036775.09</v>
      </c>
      <c r="H10" s="27"/>
    </row>
    <row r="11" spans="1:8" x14ac:dyDescent="0.2">
      <c r="A11" s="48" t="s">
        <v>1015</v>
      </c>
      <c r="B11" s="326">
        <v>-225559.72099999999</v>
      </c>
      <c r="C11" s="326">
        <v>0</v>
      </c>
      <c r="D11" s="326"/>
      <c r="E11" s="326" t="s">
        <v>805</v>
      </c>
      <c r="F11" s="326">
        <v>0</v>
      </c>
      <c r="G11" s="326">
        <v>0</v>
      </c>
      <c r="H11" s="27"/>
    </row>
    <row r="12" spans="1:8" x14ac:dyDescent="0.2">
      <c r="A12" s="66" t="s">
        <v>3</v>
      </c>
      <c r="B12" s="327">
        <f>SUM($B$9:B11)</f>
        <v>-233555.09899999999</v>
      </c>
      <c r="C12" s="327">
        <f>SUM($C$9:C10)</f>
        <v>580503.61300000001</v>
      </c>
      <c r="D12" s="326"/>
      <c r="E12" s="326" t="s">
        <v>847</v>
      </c>
      <c r="F12" s="326">
        <v>592149.74</v>
      </c>
      <c r="G12" s="326">
        <v>-114070.042</v>
      </c>
      <c r="H12" s="27"/>
    </row>
    <row r="13" spans="1:8" x14ac:dyDescent="0.2">
      <c r="A13" s="12"/>
      <c r="B13" s="12"/>
      <c r="C13" s="12"/>
      <c r="D13" s="326"/>
      <c r="E13" s="326" t="s">
        <v>1021</v>
      </c>
      <c r="F13" s="326">
        <v>0</v>
      </c>
      <c r="G13" s="326">
        <v>0</v>
      </c>
    </row>
    <row r="14" spans="1:8" x14ac:dyDescent="0.2">
      <c r="A14" s="21"/>
      <c r="B14" s="21"/>
      <c r="C14" s="21"/>
      <c r="D14" s="326"/>
      <c r="E14" s="328" t="s">
        <v>3</v>
      </c>
      <c r="F14" s="327">
        <f>SUM(F9:F13)</f>
        <v>3617550.966</v>
      </c>
      <c r="G14" s="327">
        <f>SUM(G9:G13)</f>
        <v>-1154186.3699999999</v>
      </c>
    </row>
    <row r="15" spans="1:8" x14ac:dyDescent="0.2">
      <c r="A15" s="21"/>
      <c r="B15" s="21"/>
      <c r="C15" s="21"/>
      <c r="D15" s="326"/>
      <c r="E15" s="329"/>
      <c r="F15" s="330"/>
      <c r="G15" s="12"/>
    </row>
    <row r="16" spans="1:8" x14ac:dyDescent="0.2">
      <c r="A16" s="136"/>
      <c r="B16" s="27"/>
      <c r="C16" s="27"/>
      <c r="D16" s="326"/>
      <c r="E16" s="63"/>
      <c r="F16" s="65"/>
      <c r="G16" s="65"/>
    </row>
    <row r="17" spans="1:7" x14ac:dyDescent="0.2">
      <c r="A17" s="136"/>
      <c r="B17" s="27"/>
      <c r="C17" s="27"/>
      <c r="D17" s="326"/>
    </row>
    <row r="18" spans="1:7" x14ac:dyDescent="0.2">
      <c r="B18" s="27"/>
      <c r="D18" s="328"/>
      <c r="E18" s="66" t="s">
        <v>1004</v>
      </c>
      <c r="F18" s="374" t="s">
        <v>1040</v>
      </c>
      <c r="G18" s="374" t="s">
        <v>1039</v>
      </c>
    </row>
    <row r="19" spans="1:7" x14ac:dyDescent="0.2">
      <c r="A19" s="136"/>
      <c r="B19" s="27"/>
      <c r="D19" s="329"/>
      <c r="E19" s="326" t="s">
        <v>1004</v>
      </c>
      <c r="F19" s="326">
        <v>0</v>
      </c>
      <c r="G19" s="326">
        <v>-1500000</v>
      </c>
    </row>
    <row r="20" spans="1:7" x14ac:dyDescent="0.2">
      <c r="A20" s="189"/>
      <c r="B20" s="27"/>
      <c r="D20" s="63"/>
      <c r="E20" s="328" t="s">
        <v>3</v>
      </c>
      <c r="F20" s="327">
        <f>SUM(F19:F19)</f>
        <v>0</v>
      </c>
      <c r="G20" s="327">
        <f>SUM(G19:G19)</f>
        <v>-1500000</v>
      </c>
    </row>
    <row r="21" spans="1:7" x14ac:dyDescent="0.2">
      <c r="B21" s="27"/>
      <c r="C21" s="27"/>
      <c r="D21" s="63"/>
      <c r="E21" s="63"/>
      <c r="F21" s="65"/>
    </row>
    <row r="22" spans="1:7" x14ac:dyDescent="0.2">
      <c r="A22" s="66" t="s">
        <v>1003</v>
      </c>
      <c r="B22" s="374" t="s">
        <v>1040</v>
      </c>
      <c r="C22" s="374" t="s">
        <v>1039</v>
      </c>
      <c r="D22" s="63"/>
      <c r="F22" s="65"/>
    </row>
    <row r="23" spans="1:7" x14ac:dyDescent="0.2">
      <c r="A23" s="326" t="s">
        <v>802</v>
      </c>
      <c r="B23" s="326">
        <v>158277.84299999999</v>
      </c>
      <c r="C23" s="326">
        <v>-158277.84299999999</v>
      </c>
      <c r="D23" s="63"/>
      <c r="F23" s="65"/>
    </row>
    <row r="24" spans="1:7" x14ac:dyDescent="0.2">
      <c r="A24" s="326" t="s">
        <v>871</v>
      </c>
      <c r="B24" s="326">
        <v>435754.25399999996</v>
      </c>
      <c r="C24" s="326">
        <v>0</v>
      </c>
      <c r="D24" s="63"/>
      <c r="E24" s="63"/>
      <c r="F24" s="65"/>
    </row>
    <row r="25" spans="1:7" x14ac:dyDescent="0.2">
      <c r="A25" s="328" t="s">
        <v>3</v>
      </c>
      <c r="B25" s="327">
        <f>SUM(B23:B24)</f>
        <v>594032.09699999995</v>
      </c>
      <c r="C25" s="327">
        <f>SUM(C23:C24)</f>
        <v>-158277.84299999999</v>
      </c>
      <c r="D25" s="63"/>
      <c r="E25" s="63"/>
      <c r="F25" s="65"/>
    </row>
    <row r="26" spans="1:7" x14ac:dyDescent="0.2">
      <c r="A26" s="136"/>
      <c r="B26" s="136"/>
      <c r="C26" s="136"/>
      <c r="D26" s="63"/>
      <c r="E26" s="63"/>
      <c r="F26" s="65"/>
    </row>
    <row r="27" spans="1:7" x14ac:dyDescent="0.2">
      <c r="A27" s="136"/>
      <c r="B27" s="136"/>
      <c r="D27" s="63"/>
      <c r="E27" s="63"/>
      <c r="F27" s="65"/>
    </row>
    <row r="28" spans="1:7" x14ac:dyDescent="0.2">
      <c r="A28" s="136"/>
      <c r="B28" s="136"/>
      <c r="D28" s="63"/>
      <c r="E28" s="63"/>
      <c r="F28" s="65"/>
    </row>
    <row r="29" spans="1:7" x14ac:dyDescent="0.2">
      <c r="A29" s="136"/>
      <c r="B29" s="136"/>
      <c r="D29" s="63"/>
      <c r="E29" s="63"/>
      <c r="F29" s="65"/>
    </row>
    <row r="30" spans="1:7" x14ac:dyDescent="0.2">
      <c r="A30" s="21"/>
      <c r="B30" s="21"/>
      <c r="C30" s="21"/>
      <c r="D30" s="63"/>
      <c r="E30" s="63"/>
      <c r="F30" s="65"/>
    </row>
    <row r="31" spans="1:7" x14ac:dyDescent="0.2">
      <c r="A31" s="21"/>
      <c r="B31" s="21"/>
      <c r="C31" s="21"/>
      <c r="D31" s="63"/>
      <c r="E31" s="63"/>
      <c r="F31" s="65"/>
    </row>
    <row r="32" spans="1:7" x14ac:dyDescent="0.2">
      <c r="A32" s="21"/>
      <c r="B32" s="21"/>
      <c r="C32" s="21"/>
      <c r="D32" s="63"/>
      <c r="E32" s="63"/>
      <c r="F32" s="65"/>
    </row>
    <row r="33" spans="1:6" x14ac:dyDescent="0.2">
      <c r="A33" s="21"/>
      <c r="B33" s="21"/>
      <c r="C33" s="21"/>
      <c r="D33" s="63"/>
      <c r="E33" s="63"/>
      <c r="F33" s="65"/>
    </row>
    <row r="34" spans="1:6" x14ac:dyDescent="0.2">
      <c r="A34" s="21"/>
      <c r="B34" s="21"/>
      <c r="C34" s="21"/>
      <c r="D34" s="63"/>
      <c r="E34" s="63"/>
      <c r="F34" s="65"/>
    </row>
    <row r="35" spans="1:6" x14ac:dyDescent="0.2">
      <c r="A35" s="21"/>
      <c r="B35" s="21"/>
      <c r="C35" s="21"/>
      <c r="D35" s="63"/>
      <c r="E35" s="63"/>
      <c r="F35" s="65"/>
    </row>
    <row r="36" spans="1:6" x14ac:dyDescent="0.2">
      <c r="A36" s="21"/>
      <c r="D36" s="63"/>
      <c r="E36" s="63"/>
      <c r="F36" s="65"/>
    </row>
    <row r="37" spans="1:6" x14ac:dyDescent="0.2">
      <c r="A37" s="21"/>
      <c r="D37" s="63"/>
    </row>
    <row r="38" spans="1:6" x14ac:dyDescent="0.2">
      <c r="D38" s="63"/>
    </row>
    <row r="39" spans="1:6" x14ac:dyDescent="0.2">
      <c r="D39" s="63"/>
    </row>
    <row r="40" spans="1:6" x14ac:dyDescent="0.2">
      <c r="D40" s="63"/>
    </row>
    <row r="41" spans="1:6" x14ac:dyDescent="0.2">
      <c r="D41" s="63"/>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92D050"/>
    <pageSetUpPr fitToPage="1"/>
  </sheetPr>
  <dimension ref="A1:V21"/>
  <sheetViews>
    <sheetView showGridLines="0" zoomScaleNormal="100" workbookViewId="0">
      <selection activeCell="F13" sqref="F13"/>
    </sheetView>
  </sheetViews>
  <sheetFormatPr baseColWidth="10" defaultColWidth="11.42578125" defaultRowHeight="12.75" x14ac:dyDescent="0.2"/>
  <cols>
    <col min="1" max="1" width="35.85546875" style="48" customWidth="1"/>
    <col min="2" max="2" width="18.42578125" style="48" customWidth="1"/>
    <col min="3" max="3" width="16.7109375" style="48" customWidth="1"/>
    <col min="4" max="4" width="11.42578125" style="48"/>
    <col min="5" max="5" width="25.7109375" style="48" customWidth="1"/>
    <col min="6" max="6" width="17.28515625" style="48" customWidth="1"/>
    <col min="7" max="7" width="16" style="48" customWidth="1"/>
    <col min="8" max="9" width="11.42578125" style="48"/>
    <col min="10" max="16384" width="11.42578125" style="21"/>
  </cols>
  <sheetData>
    <row r="1" spans="1:22" x14ac:dyDescent="0.2">
      <c r="A1" s="48" t="str">
        <f>Indice!C1</f>
        <v>GRUPO VAZQUEZ S.A.E.</v>
      </c>
      <c r="E1" s="163" t="s">
        <v>105</v>
      </c>
    </row>
    <row r="5" spans="1:22" x14ac:dyDescent="0.2">
      <c r="A5" s="90" t="s">
        <v>810</v>
      </c>
      <c r="B5" s="90"/>
      <c r="C5" s="90"/>
      <c r="D5" s="90"/>
      <c r="E5" s="90"/>
      <c r="F5" s="90"/>
      <c r="G5" s="90"/>
      <c r="H5" s="10"/>
      <c r="I5" s="10"/>
      <c r="J5" s="10"/>
      <c r="K5" s="10"/>
      <c r="L5" s="10"/>
      <c r="M5" s="10"/>
      <c r="N5" s="10"/>
      <c r="O5" s="10"/>
      <c r="P5" s="10"/>
      <c r="Q5" s="10"/>
      <c r="R5" s="10"/>
      <c r="S5" s="10"/>
      <c r="T5" s="10"/>
      <c r="U5" s="10"/>
    </row>
    <row r="6" spans="1:22" x14ac:dyDescent="0.2">
      <c r="A6" s="200" t="s">
        <v>176</v>
      </c>
    </row>
    <row r="7" spans="1:22" x14ac:dyDescent="0.2">
      <c r="C7" s="190"/>
    </row>
    <row r="8" spans="1:22" x14ac:dyDescent="0.2">
      <c r="A8" s="7" t="s">
        <v>813</v>
      </c>
      <c r="B8" s="374" t="s">
        <v>1040</v>
      </c>
      <c r="C8" s="374" t="s">
        <v>1039</v>
      </c>
      <c r="D8" s="10"/>
      <c r="E8" s="7" t="s">
        <v>811</v>
      </c>
      <c r="F8" s="374" t="s">
        <v>1040</v>
      </c>
      <c r="G8" s="374" t="s">
        <v>1039</v>
      </c>
      <c r="H8" s="10"/>
      <c r="I8" s="10"/>
      <c r="J8" s="10"/>
      <c r="K8" s="10"/>
      <c r="L8" s="10"/>
      <c r="M8" s="10"/>
      <c r="N8" s="10"/>
      <c r="O8" s="10"/>
      <c r="P8" s="10"/>
      <c r="Q8" s="10"/>
      <c r="R8" s="10"/>
      <c r="S8" s="10"/>
      <c r="T8" s="10"/>
      <c r="U8" s="10"/>
    </row>
    <row r="9" spans="1:22" x14ac:dyDescent="0.2">
      <c r="A9" s="10" t="s">
        <v>772</v>
      </c>
      <c r="B9" s="27">
        <v>5260790.5279999999</v>
      </c>
      <c r="C9" s="27">
        <v>3350667.9759999998</v>
      </c>
      <c r="D9" s="27"/>
      <c r="E9" s="27" t="s">
        <v>812</v>
      </c>
      <c r="F9" s="27">
        <v>8777085.0780000016</v>
      </c>
      <c r="G9" s="27">
        <v>-6916022.2259999998</v>
      </c>
      <c r="H9" s="15"/>
      <c r="I9" s="10"/>
      <c r="J9" s="10"/>
      <c r="K9" s="10"/>
      <c r="L9" s="10"/>
      <c r="M9" s="10"/>
      <c r="N9" s="10"/>
      <c r="O9" s="10"/>
      <c r="P9" s="10"/>
      <c r="Q9" s="10"/>
      <c r="R9" s="10"/>
      <c r="S9" s="10"/>
      <c r="T9" s="10"/>
      <c r="U9" s="10"/>
    </row>
    <row r="10" spans="1:22" x14ac:dyDescent="0.2">
      <c r="A10" s="10" t="s">
        <v>872</v>
      </c>
      <c r="B10" s="27">
        <v>7711537.2280000001</v>
      </c>
      <c r="C10" s="27">
        <v>4479337.4510000004</v>
      </c>
      <c r="D10" s="27"/>
      <c r="E10" s="322" t="s">
        <v>860</v>
      </c>
      <c r="F10" s="321">
        <f>SUM($F9:F9)</f>
        <v>8777085.0780000016</v>
      </c>
      <c r="G10" s="321">
        <f>SUM($G9:G9)</f>
        <v>-6916022.2259999998</v>
      </c>
      <c r="H10" s="15"/>
      <c r="I10" s="10"/>
      <c r="J10" s="10"/>
      <c r="K10" s="10"/>
      <c r="L10" s="10"/>
      <c r="M10" s="10"/>
      <c r="N10" s="10"/>
      <c r="O10" s="10"/>
      <c r="P10" s="10"/>
      <c r="Q10" s="10"/>
      <c r="R10" s="10"/>
      <c r="S10" s="10"/>
      <c r="T10" s="10"/>
      <c r="U10" s="10"/>
    </row>
    <row r="11" spans="1:22" s="12" customFormat="1" x14ac:dyDescent="0.2">
      <c r="A11" s="10" t="s">
        <v>861</v>
      </c>
      <c r="B11" s="27">
        <v>2809.5340000000001</v>
      </c>
      <c r="C11" s="27">
        <v>37677.618999999999</v>
      </c>
      <c r="D11" s="27"/>
      <c r="F11" s="367"/>
      <c r="G11" s="367"/>
      <c r="H11" s="201"/>
      <c r="I11" s="7"/>
      <c r="J11" s="7"/>
      <c r="K11" s="7"/>
      <c r="L11" s="7"/>
      <c r="M11" s="7"/>
      <c r="N11" s="7"/>
      <c r="O11" s="7"/>
      <c r="P11" s="7"/>
      <c r="Q11" s="7"/>
      <c r="R11" s="7"/>
      <c r="S11" s="7"/>
      <c r="T11" s="7"/>
      <c r="U11" s="7"/>
    </row>
    <row r="12" spans="1:22" x14ac:dyDescent="0.2">
      <c r="A12" s="7" t="s">
        <v>181</v>
      </c>
      <c r="B12" s="321">
        <f>SUM($B9:B11)</f>
        <v>12975137.290000001</v>
      </c>
      <c r="C12" s="321">
        <f>SUM($C9:C11)</f>
        <v>7867683.0460000001</v>
      </c>
      <c r="D12" s="322"/>
      <c r="E12" s="27"/>
      <c r="F12" s="27"/>
      <c r="G12" s="27"/>
      <c r="H12" s="15"/>
      <c r="I12" s="10"/>
      <c r="J12" s="10"/>
      <c r="K12" s="10"/>
      <c r="L12" s="10"/>
      <c r="M12" s="10"/>
      <c r="N12" s="10"/>
      <c r="O12" s="10"/>
      <c r="P12" s="10"/>
      <c r="Q12" s="10"/>
      <c r="R12" s="10"/>
      <c r="S12" s="10"/>
      <c r="T12" s="10"/>
      <c r="U12" s="10"/>
      <c r="V12" s="10"/>
    </row>
    <row r="13" spans="1:22" x14ac:dyDescent="0.2">
      <c r="A13" s="10"/>
      <c r="B13" s="247"/>
      <c r="C13" s="247"/>
      <c r="D13" s="27"/>
      <c r="E13" s="21"/>
      <c r="F13" s="21"/>
      <c r="G13" s="21"/>
    </row>
    <row r="14" spans="1:22" x14ac:dyDescent="0.2">
      <c r="D14" s="21"/>
      <c r="E14" s="21"/>
      <c r="F14" s="21"/>
      <c r="G14" s="21"/>
      <c r="H14" s="10"/>
      <c r="I14" s="10"/>
      <c r="J14" s="10"/>
      <c r="K14" s="10"/>
      <c r="L14" s="10"/>
      <c r="M14" s="10"/>
      <c r="N14" s="10"/>
      <c r="O14" s="10"/>
      <c r="P14" s="10"/>
      <c r="Q14" s="10"/>
      <c r="R14" s="10"/>
      <c r="S14" s="10"/>
      <c r="T14" s="10"/>
      <c r="U14" s="10"/>
      <c r="V14" s="10"/>
    </row>
    <row r="15" spans="1:22" x14ac:dyDescent="0.2">
      <c r="A15" s="27"/>
      <c r="B15" s="27"/>
      <c r="C15" s="27"/>
      <c r="E15" s="136"/>
      <c r="F15" s="27"/>
      <c r="G15" s="27"/>
      <c r="H15" s="10"/>
      <c r="I15" s="10"/>
      <c r="J15" s="10"/>
      <c r="K15" s="10"/>
      <c r="L15" s="10"/>
      <c r="M15" s="10"/>
      <c r="N15" s="10"/>
      <c r="O15" s="10"/>
      <c r="P15" s="10"/>
      <c r="Q15" s="10"/>
      <c r="R15" s="10"/>
      <c r="S15" s="10"/>
    </row>
    <row r="16" spans="1:22" x14ac:dyDescent="0.2">
      <c r="A16" s="136"/>
      <c r="B16" s="27"/>
      <c r="C16" s="27"/>
      <c r="E16" s="10"/>
      <c r="F16" s="10"/>
      <c r="G16" s="10"/>
      <c r="H16" s="10"/>
      <c r="I16" s="10"/>
      <c r="J16" s="10"/>
      <c r="K16" s="10"/>
      <c r="L16" s="10"/>
      <c r="M16" s="10"/>
      <c r="N16" s="10"/>
      <c r="O16" s="10"/>
      <c r="P16" s="10"/>
      <c r="Q16" s="10"/>
      <c r="R16" s="10"/>
      <c r="S16" s="10"/>
    </row>
    <row r="17" spans="1:19" x14ac:dyDescent="0.2">
      <c r="A17" s="136"/>
      <c r="B17" s="27"/>
      <c r="C17" s="27"/>
      <c r="E17" s="10"/>
      <c r="F17" s="10"/>
      <c r="G17" s="10"/>
      <c r="H17" s="10"/>
      <c r="I17" s="10"/>
      <c r="J17" s="10"/>
      <c r="K17" s="10"/>
      <c r="L17" s="10"/>
      <c r="M17" s="10"/>
      <c r="N17" s="10"/>
      <c r="O17" s="10"/>
      <c r="P17" s="10"/>
      <c r="Q17" s="10"/>
      <c r="R17" s="10"/>
      <c r="S17" s="10"/>
    </row>
    <row r="18" spans="1:19" x14ac:dyDescent="0.2">
      <c r="C18" s="27"/>
      <c r="E18" s="10"/>
      <c r="F18" s="10"/>
      <c r="G18" s="10"/>
      <c r="H18" s="10"/>
      <c r="I18" s="10"/>
      <c r="J18" s="10"/>
      <c r="K18" s="10"/>
      <c r="L18" s="10"/>
      <c r="M18" s="10"/>
      <c r="N18" s="10"/>
      <c r="O18" s="10"/>
      <c r="P18" s="10"/>
      <c r="Q18" s="10"/>
      <c r="R18" s="10"/>
      <c r="S18" s="10"/>
    </row>
    <row r="19" spans="1:19" x14ac:dyDescent="0.2">
      <c r="C19" s="15"/>
      <c r="E19" s="10"/>
      <c r="F19" s="10"/>
      <c r="G19" s="10"/>
      <c r="H19" s="10"/>
      <c r="I19" s="10"/>
      <c r="J19" s="10"/>
      <c r="K19" s="10"/>
      <c r="L19" s="10"/>
      <c r="M19" s="10"/>
      <c r="N19" s="10"/>
      <c r="O19" s="10"/>
      <c r="P19" s="10"/>
      <c r="Q19" s="10"/>
      <c r="R19" s="10"/>
      <c r="S19" s="10"/>
    </row>
    <row r="20" spans="1:19" x14ac:dyDescent="0.2">
      <c r="C20" s="15"/>
      <c r="H20" s="10"/>
      <c r="I20" s="10"/>
      <c r="J20" s="10"/>
      <c r="K20" s="10"/>
      <c r="L20" s="10"/>
      <c r="M20" s="10"/>
      <c r="N20" s="10"/>
      <c r="O20" s="10"/>
      <c r="P20" s="10"/>
      <c r="Q20" s="10"/>
      <c r="R20" s="10"/>
      <c r="S20" s="10"/>
    </row>
    <row r="21" spans="1:19" x14ac:dyDescent="0.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92D050"/>
    <pageSetUpPr fitToPage="1"/>
  </sheetPr>
  <dimension ref="A1:V14"/>
  <sheetViews>
    <sheetView showGridLines="0" zoomScale="90" zoomScaleNormal="90" workbookViewId="0">
      <selection activeCell="K19" sqref="K19"/>
    </sheetView>
  </sheetViews>
  <sheetFormatPr baseColWidth="10" defaultColWidth="11.42578125" defaultRowHeight="12.75" x14ac:dyDescent="0.2"/>
  <cols>
    <col min="1" max="1" width="38" style="48" customWidth="1"/>
    <col min="2" max="2" width="16.5703125" style="48" customWidth="1"/>
    <col min="3" max="3" width="18.42578125" style="48" customWidth="1"/>
    <col min="4" max="19" width="11.42578125" style="48"/>
    <col min="20" max="16384" width="11.42578125" style="21"/>
  </cols>
  <sheetData>
    <row r="1" spans="1:22" x14ac:dyDescent="0.2">
      <c r="A1" s="48" t="str">
        <f>Indice!C1</f>
        <v>GRUPO VAZQUEZ S.A.E.</v>
      </c>
      <c r="E1" s="163" t="s">
        <v>105</v>
      </c>
    </row>
    <row r="5" spans="1:22" ht="15.75" customHeight="1" x14ac:dyDescent="0.2">
      <c r="A5" s="90" t="s">
        <v>906</v>
      </c>
      <c r="B5" s="86"/>
      <c r="C5" s="86"/>
      <c r="D5" s="86"/>
      <c r="E5" s="86"/>
      <c r="F5" s="148"/>
      <c r="G5" s="65"/>
      <c r="T5" s="48"/>
      <c r="U5" s="48"/>
      <c r="V5" s="48"/>
    </row>
    <row r="6" spans="1:22" ht="15.75" customHeight="1" x14ac:dyDescent="0.2">
      <c r="A6" s="202" t="s">
        <v>176</v>
      </c>
      <c r="B6" s="199"/>
      <c r="C6" s="76"/>
      <c r="D6" s="76"/>
      <c r="E6" s="76"/>
      <c r="F6" s="148"/>
      <c r="G6" s="65"/>
      <c r="T6" s="48"/>
      <c r="U6" s="48"/>
      <c r="V6" s="48"/>
    </row>
    <row r="7" spans="1:22" x14ac:dyDescent="0.2">
      <c r="A7" s="148"/>
      <c r="B7" s="551"/>
      <c r="C7" s="551"/>
      <c r="D7" s="63"/>
      <c r="E7" s="63"/>
      <c r="F7" s="148"/>
      <c r="G7" s="65"/>
      <c r="T7" s="48"/>
      <c r="U7" s="48"/>
      <c r="V7" s="48"/>
    </row>
    <row r="8" spans="1:22" x14ac:dyDescent="0.2">
      <c r="A8" s="148"/>
      <c r="D8" s="63"/>
      <c r="E8" s="63"/>
      <c r="F8" s="148"/>
      <c r="G8" s="65"/>
      <c r="T8" s="48"/>
      <c r="U8" s="48"/>
      <c r="V8" s="48"/>
    </row>
    <row r="9" spans="1:22" x14ac:dyDescent="0.2">
      <c r="A9" s="66" t="s">
        <v>115</v>
      </c>
      <c r="B9" s="374" t="s">
        <v>1040</v>
      </c>
      <c r="C9" s="374" t="s">
        <v>1039</v>
      </c>
      <c r="D9" s="63"/>
      <c r="E9" s="63"/>
      <c r="F9" s="148"/>
      <c r="G9" s="65"/>
      <c r="T9" s="48"/>
      <c r="U9" s="48"/>
      <c r="V9" s="48"/>
    </row>
    <row r="10" spans="1:22" x14ac:dyDescent="0.2">
      <c r="A10" s="148" t="s">
        <v>907</v>
      </c>
      <c r="B10" s="386">
        <v>0</v>
      </c>
      <c r="C10" s="326">
        <v>0</v>
      </c>
      <c r="D10" s="63"/>
      <c r="E10" s="63"/>
      <c r="F10" s="148"/>
      <c r="G10" s="65"/>
      <c r="T10" s="48"/>
      <c r="U10" s="48"/>
      <c r="V10" s="48"/>
    </row>
    <row r="11" spans="1:22" x14ac:dyDescent="0.2">
      <c r="A11" s="66" t="s">
        <v>3</v>
      </c>
      <c r="B11" s="198">
        <f>SUM(B10:B10)</f>
        <v>0</v>
      </c>
      <c r="C11" s="321">
        <f>SUM(C10:C10)</f>
        <v>0</v>
      </c>
      <c r="D11" s="63"/>
      <c r="E11" s="63"/>
      <c r="F11" s="148"/>
      <c r="G11" s="65"/>
      <c r="T11" s="48"/>
    </row>
    <row r="12" spans="1:22" x14ac:dyDescent="0.2">
      <c r="A12" s="148"/>
      <c r="B12" s="400"/>
      <c r="C12" s="63"/>
      <c r="D12" s="63"/>
      <c r="E12" s="63"/>
      <c r="F12" s="148"/>
      <c r="G12" s="65"/>
      <c r="T12" s="48"/>
    </row>
    <row r="13" spans="1:22" x14ac:dyDescent="0.2">
      <c r="A13" s="21"/>
      <c r="F13" s="148"/>
      <c r="G13" s="65"/>
      <c r="T13" s="48"/>
      <c r="U13" s="48"/>
      <c r="V13" s="48"/>
    </row>
    <row r="14" spans="1:22" x14ac:dyDescent="0.2">
      <c r="F14" s="148"/>
      <c r="G14" s="65"/>
      <c r="T14" s="48"/>
      <c r="U14" s="48"/>
      <c r="V14" s="48"/>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92D050"/>
    <pageSetUpPr fitToPage="1"/>
  </sheetPr>
  <dimension ref="A1:V13"/>
  <sheetViews>
    <sheetView zoomScale="90" zoomScaleNormal="90" workbookViewId="0">
      <selection activeCell="I13" sqref="I13"/>
    </sheetView>
  </sheetViews>
  <sheetFormatPr baseColWidth="10" defaultColWidth="11.42578125" defaultRowHeight="12.75" x14ac:dyDescent="0.2"/>
  <cols>
    <col min="1" max="1" width="38" style="48" customWidth="1"/>
    <col min="2" max="2" width="18.42578125" style="48" customWidth="1"/>
    <col min="3" max="3" width="17.7109375" style="48" customWidth="1"/>
    <col min="4" max="22" width="11.42578125" style="48"/>
    <col min="23" max="16384" width="11.42578125" style="21"/>
  </cols>
  <sheetData>
    <row r="1" spans="1:8" x14ac:dyDescent="0.2">
      <c r="A1" s="48" t="str">
        <f>Indice!C1</f>
        <v>GRUPO VAZQUEZ S.A.E.</v>
      </c>
      <c r="E1" s="163" t="s">
        <v>105</v>
      </c>
    </row>
    <row r="5" spans="1:8" x14ac:dyDescent="0.2">
      <c r="A5" s="90" t="s">
        <v>228</v>
      </c>
      <c r="B5" s="90"/>
      <c r="C5" s="90"/>
      <c r="D5" s="90"/>
      <c r="E5" s="90"/>
      <c r="F5" s="148"/>
      <c r="G5" s="65"/>
      <c r="H5" s="63"/>
    </row>
    <row r="6" spans="1:8" x14ac:dyDescent="0.2">
      <c r="A6" s="552" t="s">
        <v>176</v>
      </c>
      <c r="B6" s="552"/>
      <c r="C6" s="63"/>
      <c r="D6" s="63"/>
      <c r="E6" s="63"/>
      <c r="F6" s="148"/>
      <c r="G6" s="65"/>
      <c r="H6" s="63"/>
    </row>
    <row r="7" spans="1:8" x14ac:dyDescent="0.2">
      <c r="A7" s="148"/>
      <c r="B7" s="551"/>
      <c r="C7" s="551"/>
      <c r="D7" s="63"/>
      <c r="E7" s="63"/>
      <c r="F7" s="148"/>
      <c r="G7" s="65"/>
      <c r="H7" s="63"/>
    </row>
    <row r="8" spans="1:8" x14ac:dyDescent="0.2">
      <c r="A8" s="148"/>
      <c r="D8" s="63"/>
      <c r="E8" s="63"/>
      <c r="F8" s="148"/>
      <c r="G8" s="65"/>
      <c r="H8" s="63"/>
    </row>
    <row r="9" spans="1:8" x14ac:dyDescent="0.2">
      <c r="A9" s="66" t="s">
        <v>116</v>
      </c>
      <c r="B9" s="374" t="s">
        <v>1040</v>
      </c>
      <c r="C9" s="374" t="s">
        <v>1039</v>
      </c>
      <c r="D9" s="63"/>
      <c r="E9" s="63"/>
      <c r="F9" s="148"/>
      <c r="G9" s="65"/>
      <c r="H9" s="63"/>
    </row>
    <row r="10" spans="1:8" x14ac:dyDescent="0.2">
      <c r="A10" s="148"/>
      <c r="B10" s="148"/>
      <c r="C10" s="148"/>
      <c r="D10" s="63"/>
      <c r="E10" s="63"/>
      <c r="F10" s="148"/>
      <c r="G10" s="65"/>
      <c r="H10" s="63"/>
    </row>
    <row r="11" spans="1:8" ht="27.75" customHeight="1" x14ac:dyDescent="0.2">
      <c r="A11" s="148"/>
      <c r="B11" s="148"/>
      <c r="C11" s="148"/>
      <c r="D11" s="63"/>
      <c r="E11" s="63"/>
      <c r="F11" s="148"/>
      <c r="G11" s="65"/>
      <c r="H11" s="63"/>
    </row>
    <row r="12" spans="1:8" x14ac:dyDescent="0.2">
      <c r="A12" s="66" t="s">
        <v>3</v>
      </c>
      <c r="B12" s="67">
        <f>SUM($B10:B11)</f>
        <v>0</v>
      </c>
      <c r="C12" s="67">
        <f>SUM($C10:C11)</f>
        <v>0</v>
      </c>
      <c r="D12" s="63"/>
      <c r="E12" s="63"/>
      <c r="F12" s="148"/>
      <c r="G12" s="65"/>
      <c r="H12" s="63"/>
    </row>
    <row r="13" spans="1:8" x14ac:dyDescent="0.2">
      <c r="A13" s="148"/>
      <c r="B13" s="64"/>
      <c r="C13" s="63"/>
      <c r="D13" s="63"/>
      <c r="E13" s="63"/>
      <c r="F13" s="148"/>
      <c r="G13" s="65"/>
      <c r="H13" s="63"/>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92D050"/>
    <pageSetUpPr fitToPage="1"/>
  </sheetPr>
  <dimension ref="A1:M17"/>
  <sheetViews>
    <sheetView showGridLines="0" zoomScale="90" zoomScaleNormal="90" workbookViewId="0">
      <selection activeCell="J22" sqref="J22"/>
    </sheetView>
  </sheetViews>
  <sheetFormatPr baseColWidth="10" defaultColWidth="11.42578125" defaultRowHeight="12.75" x14ac:dyDescent="0.2"/>
  <cols>
    <col min="1" max="1" width="37.42578125" style="48" customWidth="1"/>
    <col min="2" max="3" width="17.28515625" style="48" customWidth="1"/>
    <col min="4" max="13" width="11.42578125" style="48"/>
    <col min="14" max="16384" width="11.42578125" style="21"/>
  </cols>
  <sheetData>
    <row r="1" spans="1:7" x14ac:dyDescent="0.2">
      <c r="A1" s="48" t="str">
        <f>Indice!C1</f>
        <v>GRUPO VAZQUEZ S.A.E.</v>
      </c>
      <c r="E1" s="163" t="s">
        <v>105</v>
      </c>
    </row>
    <row r="5" spans="1:7" x14ac:dyDescent="0.2">
      <c r="A5" s="105" t="s">
        <v>230</v>
      </c>
      <c r="B5" s="105"/>
      <c r="C5" s="105"/>
      <c r="D5" s="105"/>
      <c r="E5" s="105"/>
      <c r="F5" s="148"/>
      <c r="G5" s="65"/>
    </row>
    <row r="6" spans="1:7" x14ac:dyDescent="0.2">
      <c r="A6" s="148" t="s">
        <v>162</v>
      </c>
      <c r="B6" s="64"/>
      <c r="C6" s="63"/>
      <c r="D6" s="63"/>
      <c r="E6" s="63"/>
      <c r="F6" s="148"/>
      <c r="G6" s="65"/>
    </row>
    <row r="7" spans="1:7" x14ac:dyDescent="0.2">
      <c r="A7" s="148"/>
      <c r="B7" s="551"/>
      <c r="C7" s="551"/>
      <c r="D7" s="63"/>
      <c r="E7" s="63"/>
      <c r="F7" s="148"/>
      <c r="G7" s="65"/>
    </row>
    <row r="8" spans="1:7" x14ac:dyDescent="0.2">
      <c r="B8" s="374" t="s">
        <v>1040</v>
      </c>
      <c r="C8" s="374" t="s">
        <v>1039</v>
      </c>
      <c r="D8" s="63"/>
      <c r="E8" s="63"/>
      <c r="F8" s="148"/>
      <c r="G8" s="65"/>
    </row>
    <row r="9" spans="1:7" x14ac:dyDescent="0.2">
      <c r="A9" s="66" t="s">
        <v>41</v>
      </c>
      <c r="B9" s="189">
        <v>0</v>
      </c>
      <c r="C9" s="189">
        <v>-1262429.9339999999</v>
      </c>
      <c r="D9" s="332"/>
      <c r="E9" s="63"/>
      <c r="F9" s="148"/>
      <c r="G9" s="65"/>
    </row>
    <row r="10" spans="1:7" x14ac:dyDescent="0.2">
      <c r="A10" s="66" t="s">
        <v>3</v>
      </c>
      <c r="B10" s="333">
        <f>SUM(B9:$B9)</f>
        <v>0</v>
      </c>
      <c r="C10" s="333">
        <f>SUM($C9:C9)</f>
        <v>-1262429.9339999999</v>
      </c>
      <c r="D10" s="332"/>
      <c r="E10" s="63"/>
      <c r="F10" s="148"/>
      <c r="G10" s="65"/>
    </row>
    <row r="11" spans="1:7" x14ac:dyDescent="0.2">
      <c r="A11" s="148"/>
      <c r="B11" s="326"/>
      <c r="C11" s="326"/>
      <c r="D11" s="332"/>
      <c r="E11" s="63"/>
      <c r="F11" s="148"/>
      <c r="G11" s="65"/>
    </row>
    <row r="12" spans="1:7" x14ac:dyDescent="0.2">
      <c r="B12" s="27"/>
      <c r="C12" s="27"/>
      <c r="D12" s="21"/>
    </row>
    <row r="13" spans="1:7" x14ac:dyDescent="0.2">
      <c r="B13" s="21"/>
      <c r="C13" s="21"/>
      <c r="D13" s="21"/>
    </row>
    <row r="14" spans="1:7" x14ac:dyDescent="0.2">
      <c r="B14" s="21"/>
      <c r="C14" s="21"/>
      <c r="D14" s="21"/>
    </row>
    <row r="15" spans="1:7" x14ac:dyDescent="0.2">
      <c r="B15" s="21"/>
      <c r="C15" s="21"/>
      <c r="D15" s="21"/>
    </row>
    <row r="17" spans="2:2" x14ac:dyDescent="0.2">
      <c r="B17" s="451"/>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92D050"/>
    <pageSetUpPr fitToPage="1"/>
  </sheetPr>
  <dimension ref="A1:N13"/>
  <sheetViews>
    <sheetView zoomScale="90" zoomScaleNormal="90" workbookViewId="0">
      <selection activeCell="L21" sqref="L21"/>
    </sheetView>
  </sheetViews>
  <sheetFormatPr baseColWidth="10" defaultColWidth="11.42578125" defaultRowHeight="12.75" x14ac:dyDescent="0.2"/>
  <cols>
    <col min="1" max="1" width="27.140625" style="48" customWidth="1"/>
    <col min="2" max="2" width="18.42578125" style="48" customWidth="1"/>
    <col min="3" max="3" width="17.85546875" style="48" customWidth="1"/>
    <col min="4" max="14" width="11.42578125" style="48"/>
    <col min="15" max="16384" width="11.42578125" style="21"/>
  </cols>
  <sheetData>
    <row r="1" spans="1:6" x14ac:dyDescent="0.2">
      <c r="A1" s="48" t="str">
        <f>Indice!C1</f>
        <v>GRUPO VAZQUEZ S.A.E.</v>
      </c>
      <c r="E1" s="163" t="s">
        <v>105</v>
      </c>
    </row>
    <row r="5" spans="1:6" x14ac:dyDescent="0.2">
      <c r="A5" s="90" t="s">
        <v>229</v>
      </c>
      <c r="B5" s="90"/>
      <c r="C5" s="90"/>
      <c r="D5" s="90"/>
      <c r="E5" s="90"/>
      <c r="F5" s="148"/>
    </row>
    <row r="6" spans="1:6" x14ac:dyDescent="0.2">
      <c r="A6" s="553" t="s">
        <v>162</v>
      </c>
      <c r="B6" s="553"/>
      <c r="C6" s="63"/>
      <c r="D6" s="63"/>
      <c r="E6" s="63"/>
      <c r="F6" s="148"/>
    </row>
    <row r="7" spans="1:6" x14ac:dyDescent="0.2">
      <c r="A7" s="148"/>
      <c r="D7" s="63"/>
      <c r="E7" s="63"/>
      <c r="F7" s="148"/>
    </row>
    <row r="8" spans="1:6" x14ac:dyDescent="0.2">
      <c r="B8" s="374" t="s">
        <v>1040</v>
      </c>
      <c r="C8" s="374" t="s">
        <v>1039</v>
      </c>
      <c r="D8" s="63"/>
      <c r="E8" s="63"/>
      <c r="F8" s="148"/>
    </row>
    <row r="9" spans="1:6" x14ac:dyDescent="0.2">
      <c r="A9" s="148" t="s">
        <v>815</v>
      </c>
      <c r="B9" s="204">
        <v>1181813404.7509999</v>
      </c>
      <c r="C9" s="204">
        <v>10231656.322000001</v>
      </c>
      <c r="D9" s="63"/>
      <c r="E9" s="63"/>
      <c r="F9" s="148"/>
    </row>
    <row r="10" spans="1:6" x14ac:dyDescent="0.2">
      <c r="A10" s="148" t="s">
        <v>3</v>
      </c>
      <c r="B10" s="333">
        <f>SUM(B9)</f>
        <v>1181813404.7509999</v>
      </c>
      <c r="C10" s="333">
        <f>SUM(C9)</f>
        <v>10231656.322000001</v>
      </c>
      <c r="D10" s="63"/>
      <c r="E10" s="63"/>
      <c r="F10" s="148"/>
    </row>
    <row r="11" spans="1:6" x14ac:dyDescent="0.2">
      <c r="A11" s="148"/>
      <c r="B11" s="146"/>
      <c r="C11" s="146"/>
      <c r="D11" s="63"/>
      <c r="E11" s="63"/>
      <c r="F11" s="148"/>
    </row>
    <row r="12" spans="1:6" x14ac:dyDescent="0.2">
      <c r="C12" s="359"/>
      <c r="F12" s="148"/>
    </row>
    <row r="13" spans="1:6" x14ac:dyDescent="0.2">
      <c r="F13" s="148"/>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92D050"/>
    <pageSetUpPr fitToPage="1"/>
  </sheetPr>
  <dimension ref="A1:V13"/>
  <sheetViews>
    <sheetView zoomScale="90" zoomScaleNormal="90" workbookViewId="0">
      <selection activeCell="H10" sqref="H10"/>
    </sheetView>
  </sheetViews>
  <sheetFormatPr baseColWidth="10" defaultColWidth="11.42578125" defaultRowHeight="12.75" x14ac:dyDescent="0.2"/>
  <cols>
    <col min="1" max="1" width="51.28515625" style="48" customWidth="1"/>
    <col min="2" max="2" width="18.140625" style="48" customWidth="1"/>
    <col min="3" max="3" width="17.5703125" style="48" customWidth="1"/>
    <col min="4" max="22" width="11.42578125" style="48"/>
    <col min="23" max="16384" width="11.42578125" style="21"/>
  </cols>
  <sheetData>
    <row r="1" spans="1:8" x14ac:dyDescent="0.2">
      <c r="A1" s="48" t="str">
        <f>Indice!C1</f>
        <v>GRUPO VAZQUEZ S.A.E.</v>
      </c>
      <c r="E1" s="163" t="s">
        <v>105</v>
      </c>
    </row>
    <row r="5" spans="1:8" x14ac:dyDescent="0.2">
      <c r="A5" s="90" t="s">
        <v>231</v>
      </c>
      <c r="B5" s="90"/>
      <c r="C5" s="90"/>
      <c r="D5" s="90"/>
      <c r="E5" s="90"/>
      <c r="F5" s="148"/>
      <c r="G5" s="65"/>
      <c r="H5" s="63"/>
    </row>
    <row r="6" spans="1:8" x14ac:dyDescent="0.2">
      <c r="A6" s="553" t="s">
        <v>162</v>
      </c>
      <c r="B6" s="553"/>
      <c r="C6" s="63"/>
      <c r="D6" s="63"/>
      <c r="E6" s="63"/>
      <c r="F6" s="148"/>
      <c r="G6" s="65"/>
      <c r="H6" s="63"/>
    </row>
    <row r="7" spans="1:8" x14ac:dyDescent="0.2">
      <c r="A7" s="148"/>
      <c r="D7" s="63"/>
      <c r="E7" s="63"/>
      <c r="F7" s="148"/>
      <c r="G7" s="65"/>
      <c r="H7" s="63"/>
    </row>
    <row r="8" spans="1:8" ht="25.5" x14ac:dyDescent="0.2">
      <c r="A8" s="68" t="s">
        <v>66</v>
      </c>
      <c r="B8" s="374" t="s">
        <v>1040</v>
      </c>
      <c r="C8" s="374" t="s">
        <v>1039</v>
      </c>
      <c r="D8" s="63"/>
      <c r="E8" s="63"/>
      <c r="F8" s="148"/>
      <c r="G8" s="65"/>
      <c r="H8" s="63"/>
    </row>
    <row r="9" spans="1:8" x14ac:dyDescent="0.2">
      <c r="D9" s="63"/>
      <c r="E9" s="63"/>
      <c r="F9" s="148"/>
      <c r="G9" s="65"/>
      <c r="H9" s="63"/>
    </row>
    <row r="10" spans="1:8" x14ac:dyDescent="0.2">
      <c r="A10" s="148"/>
      <c r="B10" s="148"/>
      <c r="C10" s="148"/>
      <c r="D10" s="63"/>
      <c r="E10" s="63"/>
      <c r="F10" s="148"/>
      <c r="G10" s="65"/>
      <c r="H10" s="63"/>
    </row>
    <row r="11" spans="1:8" x14ac:dyDescent="0.2">
      <c r="A11" s="83"/>
      <c r="B11" s="148"/>
      <c r="C11" s="148"/>
      <c r="D11" s="63"/>
      <c r="E11" s="63"/>
      <c r="F11" s="148"/>
      <c r="G11" s="65"/>
      <c r="H11" s="63"/>
    </row>
    <row r="12" spans="1:8" x14ac:dyDescent="0.2">
      <c r="A12" s="148" t="s">
        <v>3</v>
      </c>
      <c r="B12" s="67">
        <f>SUM($B9:B11)</f>
        <v>0</v>
      </c>
      <c r="C12" s="67">
        <f>SUM($C9:C11)</f>
        <v>0</v>
      </c>
      <c r="D12" s="63"/>
      <c r="E12" s="63"/>
      <c r="F12" s="148"/>
      <c r="G12" s="65"/>
      <c r="H12" s="63"/>
    </row>
    <row r="13" spans="1:8" x14ac:dyDescent="0.2">
      <c r="A13" s="148"/>
      <c r="B13" s="64"/>
      <c r="C13" s="63"/>
      <c r="D13" s="63"/>
      <c r="E13" s="63"/>
      <c r="F13" s="148"/>
      <c r="G13" s="65"/>
      <c r="H13" s="63"/>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92D050"/>
    <pageSetUpPr fitToPage="1"/>
  </sheetPr>
  <dimension ref="A1:N19"/>
  <sheetViews>
    <sheetView showGridLines="0" zoomScale="90" zoomScaleNormal="90" workbookViewId="0">
      <selection activeCell="G8" sqref="G8"/>
    </sheetView>
  </sheetViews>
  <sheetFormatPr baseColWidth="10" defaultColWidth="11.42578125" defaultRowHeight="12.75" x14ac:dyDescent="0.2"/>
  <cols>
    <col min="1" max="1" width="42.140625" style="48" customWidth="1"/>
    <col min="2" max="4" width="24.42578125" style="48" customWidth="1"/>
    <col min="5" max="5" width="3.5703125" style="48" bestFit="1" customWidth="1"/>
    <col min="6" max="6" width="12.85546875" style="48" customWidth="1"/>
    <col min="7" max="7" width="15.85546875" style="48" bestFit="1" customWidth="1"/>
    <col min="8" max="8" width="17.28515625" style="48" customWidth="1"/>
    <col min="9" max="14" width="11.42578125" style="48"/>
    <col min="15" max="16384" width="11.42578125" style="21"/>
  </cols>
  <sheetData>
    <row r="1" spans="1:9" x14ac:dyDescent="0.2">
      <c r="A1" s="48" t="str">
        <f>Indice!C1</f>
        <v>GRUPO VAZQUEZ S.A.E.</v>
      </c>
      <c r="E1" s="163" t="s">
        <v>105</v>
      </c>
    </row>
    <row r="2" spans="1:9" x14ac:dyDescent="0.2">
      <c r="C2" s="164"/>
    </row>
    <row r="5" spans="1:9" x14ac:dyDescent="0.2">
      <c r="A5" s="86" t="s">
        <v>232</v>
      </c>
      <c r="B5" s="86"/>
      <c r="C5" s="86"/>
      <c r="D5" s="86"/>
      <c r="E5" s="86"/>
    </row>
    <row r="6" spans="1:9" x14ac:dyDescent="0.2">
      <c r="A6" s="553" t="s">
        <v>162</v>
      </c>
      <c r="B6" s="553"/>
      <c r="C6" s="205"/>
      <c r="D6" s="205"/>
    </row>
    <row r="7" spans="1:9" ht="15" customHeight="1" x14ac:dyDescent="0.2">
      <c r="B7" s="206"/>
    </row>
    <row r="8" spans="1:9" ht="15" customHeight="1" x14ac:dyDescent="0.2">
      <c r="B8" s="374" t="s">
        <v>1040</v>
      </c>
      <c r="C8" s="374" t="s">
        <v>1039</v>
      </c>
    </row>
    <row r="9" spans="1:9" s="48" customFormat="1" ht="15" customHeight="1" x14ac:dyDescent="0.2">
      <c r="A9" s="77" t="s">
        <v>708</v>
      </c>
      <c r="B9" s="207">
        <v>2653</v>
      </c>
      <c r="C9" s="440">
        <v>2653</v>
      </c>
      <c r="D9" s="208"/>
      <c r="E9" s="208"/>
      <c r="F9" s="208"/>
      <c r="G9" s="208"/>
      <c r="H9" s="208"/>
      <c r="I9" s="208"/>
    </row>
    <row r="10" spans="1:9" ht="15" customHeight="1" x14ac:dyDescent="0.2">
      <c r="A10" s="21" t="s">
        <v>707</v>
      </c>
      <c r="B10" s="209">
        <v>1181813404.7509999</v>
      </c>
      <c r="C10" s="209">
        <v>10231656.322000001</v>
      </c>
    </row>
    <row r="11" spans="1:9" ht="15" customHeight="1" x14ac:dyDescent="0.2">
      <c r="A11" s="210" t="s">
        <v>709</v>
      </c>
      <c r="B11" s="211">
        <f>IFERROR(B10/B9,0)</f>
        <v>445463.02478364116</v>
      </c>
      <c r="C11" s="441">
        <f>IFERROR(C10/C9,0)</f>
        <v>3856.6363822088206</v>
      </c>
      <c r="D11" s="208"/>
      <c r="E11" s="208"/>
      <c r="F11" s="208"/>
      <c r="G11" s="208"/>
      <c r="H11" s="208"/>
      <c r="I11" s="208"/>
    </row>
    <row r="12" spans="1:9" ht="15" customHeight="1" x14ac:dyDescent="0.2"/>
    <row r="13" spans="1:9" ht="15" customHeight="1" x14ac:dyDescent="0.2">
      <c r="A13" s="208"/>
      <c r="B13" s="208"/>
      <c r="C13" s="208"/>
      <c r="D13" s="208"/>
      <c r="E13" s="208"/>
      <c r="F13" s="208"/>
      <c r="G13" s="208"/>
      <c r="H13" s="208"/>
      <c r="I13" s="208"/>
    </row>
    <row r="14" spans="1:9" ht="15" customHeight="1" x14ac:dyDescent="0.2"/>
    <row r="19" spans="2:3" x14ac:dyDescent="0.2">
      <c r="B19" s="275"/>
      <c r="C19" s="275"/>
    </row>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92D050"/>
    <pageSetUpPr fitToPage="1"/>
  </sheetPr>
  <dimension ref="A1:G40"/>
  <sheetViews>
    <sheetView showGridLines="0" zoomScale="90" zoomScaleNormal="90" workbookViewId="0">
      <selection activeCell="E12" sqref="E12"/>
    </sheetView>
  </sheetViews>
  <sheetFormatPr baseColWidth="10" defaultColWidth="11.42578125" defaultRowHeight="12.75" x14ac:dyDescent="0.2"/>
  <cols>
    <col min="1" max="3" width="24.42578125" style="48" customWidth="1"/>
    <col min="4" max="4" width="27.140625" style="48" customWidth="1"/>
    <col min="5" max="5" width="33.7109375" style="48" customWidth="1"/>
    <col min="6" max="6" width="12.85546875" style="48" customWidth="1"/>
    <col min="7" max="7" width="11.42578125" style="48"/>
    <col min="8" max="16384" width="11.42578125" style="21"/>
  </cols>
  <sheetData>
    <row r="1" spans="1:7" x14ac:dyDescent="0.2">
      <c r="A1" s="48" t="str">
        <f>Indice!C1</f>
        <v>GRUPO VAZQUEZ S.A.E.</v>
      </c>
      <c r="E1" s="163" t="s">
        <v>263</v>
      </c>
    </row>
    <row r="2" spans="1:7" x14ac:dyDescent="0.2">
      <c r="C2" s="164"/>
    </row>
    <row r="5" spans="1:7" x14ac:dyDescent="0.2">
      <c r="A5" s="535" t="s">
        <v>262</v>
      </c>
      <c r="B5" s="535"/>
      <c r="C5" s="535"/>
      <c r="D5" s="535"/>
      <c r="E5" s="535"/>
      <c r="F5" s="87"/>
      <c r="G5" s="87"/>
    </row>
    <row r="6" spans="1:7" x14ac:dyDescent="0.2">
      <c r="A6" s="48" t="s">
        <v>162</v>
      </c>
    </row>
    <row r="8" spans="1:7" s="20" customFormat="1" x14ac:dyDescent="0.2">
      <c r="A8" s="77" t="s">
        <v>129</v>
      </c>
      <c r="B8" s="77"/>
      <c r="C8" s="77"/>
      <c r="D8" s="77"/>
      <c r="E8" s="77"/>
      <c r="F8" s="77"/>
      <c r="G8" s="77"/>
    </row>
    <row r="9" spans="1:7" s="20" customFormat="1" x14ac:dyDescent="0.2">
      <c r="A9" s="77"/>
      <c r="B9" s="77"/>
      <c r="C9" s="77"/>
      <c r="D9" s="77"/>
      <c r="E9" s="77"/>
      <c r="F9" s="77"/>
      <c r="G9" s="77"/>
    </row>
    <row r="10" spans="1:7" s="20" customFormat="1" ht="13.5" thickBot="1" x14ac:dyDescent="0.25">
      <c r="A10" s="319" t="s">
        <v>1044</v>
      </c>
      <c r="B10" s="19"/>
      <c r="C10" s="19"/>
      <c r="D10" s="19"/>
      <c r="E10" s="19"/>
      <c r="F10" s="19"/>
      <c r="G10" s="19"/>
    </row>
    <row r="11" spans="1:7" s="20" customFormat="1" ht="13.5" thickBot="1" x14ac:dyDescent="0.25">
      <c r="A11" s="165" t="s">
        <v>130</v>
      </c>
      <c r="B11" s="166" t="s">
        <v>131</v>
      </c>
      <c r="C11" s="165" t="s">
        <v>93</v>
      </c>
      <c r="D11" s="165" t="s">
        <v>833</v>
      </c>
      <c r="E11" s="165" t="s">
        <v>132</v>
      </c>
      <c r="F11" s="77"/>
      <c r="G11" s="77"/>
    </row>
    <row r="12" spans="1:7" s="20" customFormat="1" x14ac:dyDescent="0.2">
      <c r="A12" s="387" t="s">
        <v>758</v>
      </c>
      <c r="B12" s="388"/>
      <c r="C12" s="389" t="s">
        <v>830</v>
      </c>
      <c r="D12" s="390">
        <v>142486180.47600001</v>
      </c>
      <c r="E12" s="391" t="s">
        <v>894</v>
      </c>
      <c r="F12" s="77"/>
      <c r="G12" s="77"/>
    </row>
    <row r="13" spans="1:7" s="20" customFormat="1" ht="13.5" thickBot="1" x14ac:dyDescent="0.25">
      <c r="A13" s="167"/>
      <c r="B13" s="168"/>
      <c r="C13" s="169"/>
      <c r="D13" s="169"/>
      <c r="E13" s="170"/>
      <c r="F13" s="77"/>
      <c r="G13" s="77"/>
    </row>
    <row r="14" spans="1:7" s="20" customFormat="1" x14ac:dyDescent="0.2">
      <c r="A14" s="77"/>
      <c r="B14" s="77"/>
      <c r="C14" s="77"/>
      <c r="D14" s="77"/>
      <c r="E14" s="77"/>
      <c r="F14" s="77"/>
      <c r="G14" s="77"/>
    </row>
    <row r="15" spans="1:7" s="20" customFormat="1" ht="13.5" thickBot="1" x14ac:dyDescent="0.25">
      <c r="A15" s="319" t="s">
        <v>1038</v>
      </c>
      <c r="B15" s="171"/>
      <c r="C15" s="171"/>
      <c r="D15" s="171"/>
      <c r="E15" s="171"/>
      <c r="F15" s="77"/>
      <c r="G15" s="77"/>
    </row>
    <row r="16" spans="1:7" s="20" customFormat="1" ht="13.5" thickBot="1" x14ac:dyDescent="0.25">
      <c r="A16" s="165" t="s">
        <v>130</v>
      </c>
      <c r="B16" s="166" t="s">
        <v>131</v>
      </c>
      <c r="C16" s="165" t="s">
        <v>93</v>
      </c>
      <c r="D16" s="165" t="s">
        <v>833</v>
      </c>
      <c r="E16" s="165" t="s">
        <v>132</v>
      </c>
      <c r="F16" s="77"/>
      <c r="G16" s="77"/>
    </row>
    <row r="17" spans="1:7" s="20" customFormat="1" x14ac:dyDescent="0.2">
      <c r="A17" s="387" t="s">
        <v>758</v>
      </c>
      <c r="B17" s="388"/>
      <c r="C17" s="389" t="s">
        <v>830</v>
      </c>
      <c r="D17" s="390">
        <v>142578320.94100001</v>
      </c>
      <c r="E17" s="391" t="s">
        <v>894</v>
      </c>
      <c r="F17" s="77"/>
      <c r="G17" s="77"/>
    </row>
    <row r="18" spans="1:7" s="20" customFormat="1" ht="13.5" thickBot="1" x14ac:dyDescent="0.25">
      <c r="A18" s="172"/>
      <c r="B18" s="168"/>
      <c r="C18" s="169"/>
      <c r="D18" s="169"/>
      <c r="E18" s="170"/>
      <c r="F18" s="77"/>
      <c r="G18" s="77"/>
    </row>
    <row r="19" spans="1:7" s="20" customFormat="1" x14ac:dyDescent="0.2">
      <c r="A19" s="77"/>
      <c r="B19" s="77"/>
      <c r="C19" s="77"/>
      <c r="D19" s="77"/>
      <c r="E19" s="77"/>
      <c r="F19" s="77"/>
      <c r="G19" s="77"/>
    </row>
    <row r="20" spans="1:7" s="20" customFormat="1" x14ac:dyDescent="0.2">
      <c r="A20" s="77"/>
      <c r="B20" s="77"/>
      <c r="C20" s="77"/>
      <c r="D20" s="384"/>
      <c r="E20" s="77"/>
      <c r="F20" s="77"/>
      <c r="G20" s="77"/>
    </row>
    <row r="21" spans="1:7" s="20" customFormat="1" x14ac:dyDescent="0.2">
      <c r="A21" s="77"/>
      <c r="B21" s="451"/>
      <c r="C21" s="77"/>
      <c r="D21" s="77"/>
      <c r="E21" s="77"/>
      <c r="F21" s="77"/>
      <c r="G21" s="77"/>
    </row>
    <row r="22" spans="1:7" s="20" customFormat="1" x14ac:dyDescent="0.2">
      <c r="A22" s="77"/>
      <c r="B22" s="77"/>
      <c r="C22" s="77"/>
      <c r="D22" s="346"/>
      <c r="E22" s="77"/>
      <c r="F22" s="77"/>
      <c r="G22" s="77"/>
    </row>
    <row r="23" spans="1:7" s="20" customFormat="1" x14ac:dyDescent="0.2">
      <c r="A23" s="77"/>
      <c r="B23" s="77"/>
      <c r="C23" s="77"/>
      <c r="D23" s="77"/>
      <c r="E23" s="77"/>
      <c r="F23" s="77"/>
      <c r="G23" s="77"/>
    </row>
    <row r="24" spans="1:7" s="20" customFormat="1" x14ac:dyDescent="0.2">
      <c r="A24" s="77"/>
      <c r="B24" s="77"/>
      <c r="C24" s="77"/>
      <c r="D24" s="77"/>
      <c r="E24" s="77"/>
      <c r="F24" s="77"/>
      <c r="G24" s="77"/>
    </row>
    <row r="25" spans="1:7" s="20" customFormat="1" x14ac:dyDescent="0.2">
      <c r="A25" s="77"/>
      <c r="B25" s="77"/>
      <c r="C25" s="77"/>
      <c r="D25" s="77"/>
      <c r="E25" s="77"/>
      <c r="F25" s="77"/>
      <c r="G25" s="77"/>
    </row>
    <row r="26" spans="1:7" s="20" customFormat="1" x14ac:dyDescent="0.2">
      <c r="A26" s="77"/>
      <c r="B26" s="77"/>
      <c r="C26" s="77"/>
      <c r="D26" s="77"/>
      <c r="E26" s="77"/>
      <c r="F26" s="77"/>
      <c r="G26" s="77"/>
    </row>
    <row r="27" spans="1:7" s="20" customFormat="1" x14ac:dyDescent="0.2">
      <c r="A27" s="77"/>
      <c r="B27" s="77"/>
      <c r="C27" s="77"/>
      <c r="D27" s="77"/>
      <c r="E27" s="77"/>
      <c r="F27" s="77"/>
      <c r="G27" s="77"/>
    </row>
    <row r="28" spans="1:7" s="20" customFormat="1" x14ac:dyDescent="0.2">
      <c r="A28" s="77"/>
      <c r="B28" s="77"/>
      <c r="C28" s="77"/>
      <c r="D28" s="77"/>
      <c r="E28" s="77"/>
      <c r="F28" s="77"/>
      <c r="G28" s="77"/>
    </row>
    <row r="29" spans="1:7" s="20" customFormat="1" x14ac:dyDescent="0.2">
      <c r="A29" s="77"/>
      <c r="B29" s="77"/>
      <c r="C29" s="77"/>
      <c r="D29" s="77"/>
      <c r="E29" s="77"/>
      <c r="F29" s="77"/>
      <c r="G29" s="77"/>
    </row>
    <row r="30" spans="1:7" s="20" customFormat="1" x14ac:dyDescent="0.2">
      <c r="A30" s="77"/>
      <c r="B30" s="77"/>
      <c r="C30" s="77"/>
      <c r="D30" s="77"/>
      <c r="E30" s="77"/>
      <c r="F30" s="77"/>
      <c r="G30" s="77"/>
    </row>
    <row r="31" spans="1:7" s="20" customFormat="1" x14ac:dyDescent="0.2">
      <c r="A31" s="77"/>
      <c r="B31" s="77"/>
      <c r="C31" s="77"/>
      <c r="D31" s="77"/>
      <c r="E31" s="77"/>
      <c r="F31" s="77"/>
      <c r="G31" s="77"/>
    </row>
    <row r="32" spans="1:7" s="20" customFormat="1" x14ac:dyDescent="0.2">
      <c r="A32" s="77"/>
      <c r="B32" s="77"/>
      <c r="C32" s="77"/>
      <c r="D32" s="77"/>
      <c r="E32" s="77"/>
      <c r="F32" s="77"/>
      <c r="G32" s="77"/>
    </row>
    <row r="33" spans="1:7" s="20" customFormat="1" x14ac:dyDescent="0.2">
      <c r="A33" s="77"/>
      <c r="B33" s="77"/>
      <c r="C33" s="77"/>
      <c r="D33" s="77"/>
      <c r="E33" s="77"/>
      <c r="F33" s="77"/>
      <c r="G33" s="77"/>
    </row>
    <row r="34" spans="1:7" s="20" customFormat="1" x14ac:dyDescent="0.2">
      <c r="A34" s="77"/>
      <c r="B34" s="77"/>
      <c r="C34" s="77"/>
      <c r="D34" s="77"/>
      <c r="E34" s="77"/>
      <c r="F34" s="77"/>
      <c r="G34" s="77"/>
    </row>
    <row r="35" spans="1:7" s="20" customFormat="1" x14ac:dyDescent="0.2">
      <c r="A35" s="77"/>
      <c r="B35" s="77"/>
      <c r="C35" s="77"/>
      <c r="D35" s="77"/>
      <c r="E35" s="77"/>
      <c r="F35" s="77"/>
      <c r="G35" s="77"/>
    </row>
    <row r="36" spans="1:7" s="20" customFormat="1" x14ac:dyDescent="0.2">
      <c r="A36" s="77"/>
      <c r="B36" s="77"/>
      <c r="C36" s="77"/>
      <c r="D36" s="77"/>
      <c r="E36" s="77"/>
      <c r="F36" s="77"/>
      <c r="G36" s="77"/>
    </row>
    <row r="37" spans="1:7" s="20" customFormat="1" x14ac:dyDescent="0.2">
      <c r="A37" s="77"/>
      <c r="B37" s="77"/>
      <c r="C37" s="77"/>
      <c r="D37" s="77"/>
      <c r="E37" s="77"/>
      <c r="F37" s="77"/>
      <c r="G37" s="77"/>
    </row>
    <row r="38" spans="1:7" s="20" customFormat="1" x14ac:dyDescent="0.2">
      <c r="A38" s="77"/>
      <c r="B38" s="77"/>
      <c r="C38" s="77"/>
      <c r="D38" s="77"/>
      <c r="E38" s="77"/>
      <c r="F38" s="77"/>
      <c r="G38" s="77"/>
    </row>
    <row r="39" spans="1:7" s="20" customFormat="1" x14ac:dyDescent="0.2">
      <c r="A39" s="77"/>
      <c r="B39" s="77"/>
      <c r="C39" s="77"/>
      <c r="D39" s="77"/>
      <c r="E39" s="77"/>
      <c r="F39" s="77"/>
      <c r="G39" s="77"/>
    </row>
    <row r="40" spans="1:7" s="20" customFormat="1" x14ac:dyDescent="0.2">
      <c r="A40" s="77"/>
      <c r="B40" s="77"/>
      <c r="C40" s="77"/>
      <c r="D40" s="77"/>
      <c r="E40" s="77"/>
      <c r="F40" s="77"/>
      <c r="G40" s="77"/>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92D050"/>
    <pageSetUpPr fitToPage="1"/>
  </sheetPr>
  <dimension ref="A1:N9"/>
  <sheetViews>
    <sheetView zoomScale="90" zoomScaleNormal="90" workbookViewId="0">
      <selection activeCell="A6" sqref="A6:H7"/>
    </sheetView>
  </sheetViews>
  <sheetFormatPr baseColWidth="10" defaultRowHeight="15" x14ac:dyDescent="0.25"/>
  <cols>
    <col min="1" max="5" width="24.42578125" style="49" customWidth="1"/>
    <col min="6" max="6" width="12.85546875" style="49" customWidth="1"/>
    <col min="7" max="7" width="11.42578125" style="49"/>
    <col min="8" max="8" width="17.28515625" style="49" customWidth="1"/>
    <col min="9" max="14" width="11.42578125" style="49"/>
  </cols>
  <sheetData>
    <row r="1" spans="1:14" x14ac:dyDescent="0.25">
      <c r="A1" s="49" t="str">
        <f>Indice!C1</f>
        <v>GRUPO VAZQUEZ S.A.E.</v>
      </c>
      <c r="E1" s="61" t="s">
        <v>263</v>
      </c>
    </row>
    <row r="2" spans="1:14" x14ac:dyDescent="0.25">
      <c r="C2" s="52"/>
    </row>
    <row r="5" spans="1:14" x14ac:dyDescent="0.25">
      <c r="A5" s="86" t="s">
        <v>264</v>
      </c>
      <c r="B5" s="86"/>
      <c r="C5" s="86"/>
      <c r="D5" s="86"/>
      <c r="E5" s="86"/>
      <c r="F5" s="86"/>
      <c r="G5" s="86"/>
      <c r="H5" s="86"/>
      <c r="I5" s="87"/>
    </row>
    <row r="6" spans="1:14" s="71" customFormat="1" x14ac:dyDescent="0.25">
      <c r="A6" s="554"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Marzo de 2024 no existen situaciones contingentes, ni reclamos que pudieran resultar en la generación de obligaciones para la Sociedad adicionales a las que se presentan en estos estados financieros.</v>
      </c>
      <c r="B6" s="554"/>
      <c r="C6" s="554"/>
      <c r="D6" s="554"/>
      <c r="E6" s="554"/>
      <c r="F6" s="554"/>
      <c r="G6" s="554"/>
      <c r="H6" s="554"/>
      <c r="I6" s="70"/>
      <c r="J6" s="70"/>
      <c r="K6" s="70"/>
      <c r="L6" s="70"/>
      <c r="M6" s="70"/>
      <c r="N6" s="70"/>
    </row>
    <row r="7" spans="1:14" s="71" customFormat="1" ht="16.5" customHeight="1" x14ac:dyDescent="0.25">
      <c r="A7" s="554"/>
      <c r="B7" s="554"/>
      <c r="C7" s="554"/>
      <c r="D7" s="554"/>
      <c r="E7" s="554"/>
      <c r="F7" s="554"/>
      <c r="G7" s="554"/>
      <c r="H7" s="554"/>
      <c r="I7" s="88"/>
      <c r="J7" s="70"/>
      <c r="K7" s="70"/>
      <c r="L7" s="70"/>
      <c r="M7" s="70"/>
      <c r="N7" s="70"/>
    </row>
    <row r="8" spans="1:14" s="71" customFormat="1" x14ac:dyDescent="0.25">
      <c r="A8" s="70"/>
      <c r="B8" s="70"/>
      <c r="C8" s="70"/>
      <c r="D8" s="70"/>
      <c r="E8" s="70"/>
      <c r="F8" s="70"/>
      <c r="G8" s="70"/>
      <c r="H8" s="70"/>
      <c r="I8" s="70"/>
      <c r="J8" s="70"/>
      <c r="K8" s="70"/>
      <c r="L8" s="70"/>
      <c r="M8" s="70"/>
      <c r="N8" s="70"/>
    </row>
    <row r="9" spans="1:14" s="71" customFormat="1" x14ac:dyDescent="0.25">
      <c r="A9" s="70"/>
      <c r="B9" s="70"/>
      <c r="C9" s="70"/>
      <c r="D9" s="70"/>
      <c r="E9" s="70"/>
      <c r="F9" s="70"/>
      <c r="G9" s="70"/>
      <c r="H9" s="70"/>
      <c r="I9" s="70"/>
      <c r="J9" s="70"/>
      <c r="K9" s="70"/>
      <c r="L9" s="70"/>
      <c r="M9" s="70"/>
      <c r="N9" s="70"/>
    </row>
  </sheetData>
  <mergeCells count="1">
    <mergeCell ref="A6:H7"/>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92D050"/>
    <pageSetUpPr fitToPage="1"/>
  </sheetPr>
  <dimension ref="A1:AY24"/>
  <sheetViews>
    <sheetView zoomScale="90" zoomScaleNormal="90" workbookViewId="0">
      <selection activeCell="G18" sqref="G18"/>
    </sheetView>
  </sheetViews>
  <sheetFormatPr baseColWidth="10" defaultColWidth="11.42578125" defaultRowHeight="12.75" x14ac:dyDescent="0.2"/>
  <cols>
    <col min="1" max="1" width="47.85546875" style="48" customWidth="1"/>
    <col min="2" max="2" width="22.5703125" style="48" customWidth="1"/>
    <col min="3" max="3" width="26.140625" style="48" customWidth="1"/>
    <col min="4" max="51" width="11.42578125" style="48"/>
    <col min="52" max="16384" width="11.42578125" style="21"/>
  </cols>
  <sheetData>
    <row r="1" spans="1:11" x14ac:dyDescent="0.2">
      <c r="A1" s="48" t="str">
        <f>Indice!C1</f>
        <v>GRUPO VAZQUEZ S.A.E.</v>
      </c>
      <c r="D1" s="163" t="s">
        <v>734</v>
      </c>
    </row>
    <row r="4" spans="1:11" x14ac:dyDescent="0.2">
      <c r="A4" s="535" t="s">
        <v>270</v>
      </c>
      <c r="B4" s="535"/>
      <c r="C4" s="535"/>
      <c r="D4" s="535"/>
      <c r="E4" s="535"/>
      <c r="F4" s="535"/>
      <c r="G4" s="535"/>
    </row>
    <row r="5" spans="1:11" x14ac:dyDescent="0.2">
      <c r="A5" s="48" t="s">
        <v>162</v>
      </c>
    </row>
    <row r="6" spans="1:11" ht="13.15" customHeight="1" x14ac:dyDescent="0.2">
      <c r="A6" s="496" t="s">
        <v>1045</v>
      </c>
      <c r="B6" s="496"/>
      <c r="C6" s="496"/>
      <c r="D6" s="496"/>
      <c r="E6" s="496"/>
      <c r="F6" s="496"/>
      <c r="G6" s="496"/>
      <c r="H6" s="212"/>
      <c r="I6" s="212"/>
      <c r="J6" s="212"/>
      <c r="K6" s="212"/>
    </row>
    <row r="8" spans="1:11" s="48" customFormat="1" ht="21.75" customHeight="1" x14ac:dyDescent="0.2">
      <c r="A8" s="555" t="s">
        <v>271</v>
      </c>
      <c r="B8" s="555"/>
      <c r="C8" s="555"/>
      <c r="D8" s="555"/>
      <c r="E8" s="555"/>
      <c r="F8" s="555"/>
      <c r="G8" s="555"/>
      <c r="H8" s="213"/>
      <c r="I8" s="213"/>
      <c r="J8" s="213"/>
      <c r="K8" s="213"/>
    </row>
    <row r="10" spans="1:11" ht="15" customHeight="1" x14ac:dyDescent="0.2">
      <c r="A10" s="214"/>
      <c r="B10" s="374" t="s">
        <v>1040</v>
      </c>
      <c r="C10" s="374" t="s">
        <v>1043</v>
      </c>
    </row>
    <row r="11" spans="1:11" x14ac:dyDescent="0.2">
      <c r="A11" s="214" t="s">
        <v>272</v>
      </c>
      <c r="B11" s="215"/>
      <c r="C11" s="215"/>
    </row>
    <row r="12" spans="1:11" x14ac:dyDescent="0.2">
      <c r="A12" s="214" t="s">
        <v>273</v>
      </c>
      <c r="B12" s="215"/>
      <c r="C12" s="215"/>
      <c r="H12" s="451"/>
    </row>
    <row r="13" spans="1:11" x14ac:dyDescent="0.2">
      <c r="A13" s="214" t="s">
        <v>97</v>
      </c>
      <c r="B13" s="215"/>
      <c r="C13" s="215"/>
      <c r="H13" s="451"/>
    </row>
    <row r="14" spans="1:11" x14ac:dyDescent="0.2">
      <c r="A14" s="214" t="s">
        <v>274</v>
      </c>
      <c r="B14" s="215"/>
      <c r="C14" s="215"/>
    </row>
    <row r="15" spans="1:11" x14ac:dyDescent="0.2">
      <c r="A15" s="214" t="s">
        <v>275</v>
      </c>
      <c r="B15" s="216"/>
      <c r="C15" s="215"/>
    </row>
    <row r="16" spans="1:11" x14ac:dyDescent="0.2">
      <c r="A16" s="214" t="s">
        <v>96</v>
      </c>
      <c r="B16" s="216"/>
      <c r="C16" s="215"/>
    </row>
    <row r="17" spans="1:3" x14ac:dyDescent="0.2">
      <c r="A17" s="214" t="s">
        <v>276</v>
      </c>
      <c r="B17" s="216"/>
      <c r="C17" s="215"/>
    </row>
    <row r="18" spans="1:3" x14ac:dyDescent="0.2">
      <c r="A18" s="214" t="s">
        <v>277</v>
      </c>
      <c r="B18" s="216"/>
      <c r="C18" s="215"/>
    </row>
    <row r="19" spans="1:3" x14ac:dyDescent="0.2">
      <c r="A19" s="214" t="s">
        <v>278</v>
      </c>
      <c r="B19" s="216"/>
      <c r="C19" s="215"/>
    </row>
    <row r="20" spans="1:3" x14ac:dyDescent="0.2">
      <c r="A20" s="214" t="s">
        <v>279</v>
      </c>
      <c r="B20" s="216"/>
      <c r="C20" s="215"/>
    </row>
    <row r="21" spans="1:3" x14ac:dyDescent="0.2">
      <c r="A21" s="214" t="s">
        <v>280</v>
      </c>
      <c r="B21" s="216"/>
      <c r="C21" s="215"/>
    </row>
    <row r="22" spans="1:3" ht="25.5" x14ac:dyDescent="0.2">
      <c r="A22" s="214" t="s">
        <v>281</v>
      </c>
      <c r="B22" s="216"/>
      <c r="C22" s="215"/>
    </row>
    <row r="23" spans="1:3" x14ac:dyDescent="0.2">
      <c r="A23" s="214" t="s">
        <v>282</v>
      </c>
      <c r="B23" s="216"/>
      <c r="C23" s="215"/>
    </row>
    <row r="24" spans="1:3" x14ac:dyDescent="0.2">
      <c r="A24" s="217" t="s">
        <v>3</v>
      </c>
      <c r="B24" s="218"/>
      <c r="C24" s="219"/>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8BCD43"/>
    <pageSetUpPr fitToPage="1"/>
  </sheetPr>
  <dimension ref="A1:N12"/>
  <sheetViews>
    <sheetView showGridLines="0" zoomScale="90" zoomScaleNormal="90" workbookViewId="0">
      <selection activeCell="E20" sqref="E20"/>
    </sheetView>
  </sheetViews>
  <sheetFormatPr baseColWidth="10" defaultColWidth="11.42578125" defaultRowHeight="12.75" x14ac:dyDescent="0.2"/>
  <cols>
    <col min="1" max="5" width="24.42578125" style="48" customWidth="1"/>
    <col min="6" max="6" width="12.85546875" style="48" customWidth="1"/>
    <col min="7" max="7" width="11.42578125" style="48"/>
    <col min="8" max="8" width="17.28515625" style="48" customWidth="1"/>
    <col min="9" max="14" width="11.42578125" style="48"/>
    <col min="15" max="16384" width="11.42578125" style="21"/>
  </cols>
  <sheetData>
    <row r="1" spans="1:14" x14ac:dyDescent="0.2">
      <c r="A1" s="48" t="str">
        <f>Indice!C1</f>
        <v>GRUPO VAZQUEZ S.A.E.</v>
      </c>
      <c r="E1" s="163" t="s">
        <v>263</v>
      </c>
    </row>
    <row r="2" spans="1:14" x14ac:dyDescent="0.2">
      <c r="C2" s="164"/>
    </row>
    <row r="5" spans="1:14" x14ac:dyDescent="0.2">
      <c r="A5" s="86" t="s">
        <v>283</v>
      </c>
      <c r="B5" s="86"/>
      <c r="C5" s="86"/>
      <c r="D5" s="86"/>
      <c r="E5" s="86"/>
      <c r="F5" s="86"/>
      <c r="G5" s="86"/>
      <c r="H5" s="86"/>
      <c r="I5" s="86"/>
    </row>
    <row r="6" spans="1:14" s="20" customFormat="1" x14ac:dyDescent="0.2">
      <c r="A6" s="77"/>
      <c r="B6" s="77"/>
      <c r="C6" s="77"/>
      <c r="D6" s="77"/>
      <c r="E6" s="77"/>
      <c r="F6" s="77"/>
      <c r="G6" s="77"/>
      <c r="H6" s="77"/>
      <c r="I6" s="77"/>
      <c r="J6" s="77"/>
      <c r="K6" s="77"/>
      <c r="L6" s="77"/>
      <c r="M6" s="77"/>
      <c r="N6" s="77"/>
    </row>
    <row r="7" spans="1:14" s="77" customFormat="1" x14ac:dyDescent="0.2">
      <c r="A7" s="1" t="s">
        <v>893</v>
      </c>
      <c r="B7" s="1"/>
      <c r="C7" s="1"/>
      <c r="D7" s="1"/>
      <c r="E7" s="1"/>
      <c r="F7" s="1"/>
      <c r="G7" s="1"/>
      <c r="H7" s="1"/>
      <c r="I7" s="1"/>
    </row>
    <row r="8" spans="1:14" s="20" customFormat="1" ht="40.5" customHeight="1" x14ac:dyDescent="0.2">
      <c r="A8" s="496"/>
      <c r="B8" s="496"/>
      <c r="C8" s="496"/>
      <c r="D8" s="496"/>
      <c r="E8" s="496"/>
      <c r="F8" s="496"/>
      <c r="G8" s="496"/>
      <c r="H8" s="496"/>
      <c r="I8" s="496"/>
      <c r="J8" s="77"/>
      <c r="K8" s="77"/>
      <c r="L8" s="77"/>
      <c r="M8" s="77"/>
      <c r="N8" s="77"/>
    </row>
    <row r="9" spans="1:14" s="20" customFormat="1" x14ac:dyDescent="0.2">
      <c r="J9" s="77"/>
      <c r="K9" s="77"/>
      <c r="L9" s="77"/>
      <c r="M9" s="77"/>
      <c r="N9" s="77"/>
    </row>
    <row r="10" spans="1:14" s="20" customFormat="1" x14ac:dyDescent="0.2">
      <c r="A10" s="77"/>
      <c r="B10" s="77"/>
      <c r="C10" s="77"/>
      <c r="D10" s="77"/>
      <c r="E10" s="77"/>
      <c r="F10" s="77"/>
      <c r="G10" s="77"/>
      <c r="H10" s="77"/>
      <c r="I10" s="77"/>
      <c r="J10" s="77"/>
      <c r="K10" s="77"/>
      <c r="L10" s="77"/>
      <c r="M10" s="77"/>
      <c r="N10" s="77"/>
    </row>
    <row r="11" spans="1:14" s="20" customFormat="1" x14ac:dyDescent="0.2">
      <c r="A11" s="556"/>
      <c r="B11" s="556"/>
      <c r="C11" s="556"/>
      <c r="D11" s="556"/>
      <c r="E11" s="556"/>
      <c r="F11" s="556"/>
      <c r="G11" s="556"/>
      <c r="H11" s="556"/>
      <c r="I11" s="556"/>
      <c r="J11" s="77"/>
      <c r="K11" s="77"/>
      <c r="L11" s="77"/>
      <c r="M11" s="77"/>
      <c r="N11" s="77"/>
    </row>
    <row r="12" spans="1:14" s="20" customFormat="1" x14ac:dyDescent="0.2">
      <c r="A12" s="77"/>
      <c r="B12" s="77"/>
      <c r="C12" s="77"/>
      <c r="D12" s="77"/>
      <c r="E12" s="77"/>
      <c r="F12" s="77"/>
      <c r="G12" s="77"/>
      <c r="H12" s="77"/>
      <c r="I12" s="77"/>
      <c r="J12" s="77"/>
      <c r="K12" s="77"/>
      <c r="L12" s="77"/>
      <c r="M12" s="77"/>
      <c r="N12" s="77"/>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E78"/>
  <sheetViews>
    <sheetView showGridLines="0" topLeftCell="A7" zoomScale="90" zoomScaleNormal="90" workbookViewId="0">
      <selection activeCell="C1" sqref="C1"/>
    </sheetView>
  </sheetViews>
  <sheetFormatPr baseColWidth="10" defaultColWidth="11.42578125" defaultRowHeight="12.75" x14ac:dyDescent="0.2"/>
  <cols>
    <col min="1" max="1" width="42.5703125" style="21" customWidth="1"/>
    <col min="2" max="2" width="17" style="21" customWidth="1"/>
    <col min="3" max="3" width="17.5703125" style="21" customWidth="1"/>
    <col min="4" max="5" width="17.140625" style="21" customWidth="1"/>
    <col min="6" max="16384" width="11.42578125" style="21"/>
  </cols>
  <sheetData>
    <row r="1" spans="1:5" x14ac:dyDescent="0.2">
      <c r="A1" s="21" t="str">
        <f>Indice!C1</f>
        <v>GRUPO VAZQUEZ S.A.E.</v>
      </c>
      <c r="C1" s="221" t="s">
        <v>263</v>
      </c>
    </row>
    <row r="5" spans="1:5" x14ac:dyDescent="0.2">
      <c r="A5" s="127" t="s">
        <v>731</v>
      </c>
      <c r="B5" s="127"/>
      <c r="C5" s="127"/>
      <c r="D5" s="128"/>
      <c r="E5" s="128"/>
    </row>
    <row r="6" spans="1:5" x14ac:dyDescent="0.2">
      <c r="A6" s="220" t="s">
        <v>176</v>
      </c>
      <c r="B6" s="220"/>
      <c r="C6" s="220"/>
      <c r="D6" s="220"/>
      <c r="E6" s="220"/>
    </row>
    <row r="7" spans="1:5" x14ac:dyDescent="0.2">
      <c r="A7" s="220"/>
      <c r="B7" s="220"/>
      <c r="C7" s="220"/>
      <c r="D7" s="220"/>
      <c r="E7" s="220"/>
    </row>
    <row r="8" spans="1:5" x14ac:dyDescent="0.2">
      <c r="A8" s="223"/>
      <c r="B8" s="374" t="s">
        <v>1040</v>
      </c>
      <c r="C8" s="374" t="s">
        <v>1029</v>
      </c>
      <c r="D8" s="220"/>
      <c r="E8" s="220"/>
    </row>
    <row r="9" spans="1:5" x14ac:dyDescent="0.2">
      <c r="A9" s="224" t="s">
        <v>721</v>
      </c>
      <c r="B9" s="225"/>
      <c r="C9" s="225"/>
      <c r="D9" s="220"/>
      <c r="E9" s="220"/>
    </row>
    <row r="10" spans="1:5" x14ac:dyDescent="0.2">
      <c r="A10" s="21" t="s">
        <v>146</v>
      </c>
      <c r="B10" s="402">
        <v>4329022.1849999996</v>
      </c>
      <c r="C10" s="402">
        <v>3872044.9400000004</v>
      </c>
      <c r="D10" s="220"/>
      <c r="E10" s="220"/>
    </row>
    <row r="11" spans="1:5" x14ac:dyDescent="0.2">
      <c r="A11" s="225" t="s">
        <v>874</v>
      </c>
      <c r="B11" s="262">
        <v>11753217.344000001</v>
      </c>
      <c r="C11" s="262">
        <v>13218127.109000001</v>
      </c>
      <c r="D11" s="220"/>
      <c r="E11" s="220"/>
    </row>
    <row r="12" spans="1:5" x14ac:dyDescent="0.2">
      <c r="A12" s="225" t="s">
        <v>875</v>
      </c>
      <c r="B12" s="262">
        <v>939496170.35900009</v>
      </c>
      <c r="C12" s="262">
        <v>847625549.91699994</v>
      </c>
      <c r="D12" s="220"/>
      <c r="E12" s="220"/>
    </row>
    <row r="13" spans="1:5" x14ac:dyDescent="0.2">
      <c r="A13" s="225" t="s">
        <v>722</v>
      </c>
      <c r="B13" s="262">
        <v>3018216.943</v>
      </c>
      <c r="C13" s="262">
        <v>3298.4859999999999</v>
      </c>
      <c r="D13" s="220"/>
      <c r="E13" s="220"/>
    </row>
    <row r="14" spans="1:5" x14ac:dyDescent="0.2">
      <c r="A14" s="225" t="s">
        <v>35</v>
      </c>
      <c r="B14" s="262">
        <v>3366800.7230000002</v>
      </c>
      <c r="C14" s="262">
        <v>592361.93900000001</v>
      </c>
      <c r="D14" s="220"/>
      <c r="E14" s="220"/>
    </row>
    <row r="15" spans="1:5" x14ac:dyDescent="0.2">
      <c r="A15" s="225" t="s">
        <v>898</v>
      </c>
      <c r="B15" s="262">
        <v>0</v>
      </c>
      <c r="C15" s="262">
        <v>0</v>
      </c>
      <c r="D15" s="220"/>
      <c r="E15" s="220"/>
    </row>
    <row r="16" spans="1:5" x14ac:dyDescent="0.2">
      <c r="A16" s="225" t="s">
        <v>899</v>
      </c>
      <c r="B16" s="262">
        <v>0</v>
      </c>
      <c r="C16" s="262">
        <v>0</v>
      </c>
      <c r="D16" s="220"/>
      <c r="E16" s="220"/>
    </row>
    <row r="17" spans="1:5" x14ac:dyDescent="0.2">
      <c r="A17" s="224" t="s">
        <v>723</v>
      </c>
      <c r="B17" s="373">
        <f>SUM(B10:B16)</f>
        <v>961963427.55400014</v>
      </c>
      <c r="C17" s="373">
        <f>SUM(C10:C16)</f>
        <v>865311382.39099991</v>
      </c>
      <c r="D17" s="151"/>
      <c r="E17" s="151"/>
    </row>
    <row r="18" spans="1:5" x14ac:dyDescent="0.2">
      <c r="A18" s="224" t="s">
        <v>724</v>
      </c>
      <c r="B18" s="268"/>
      <c r="C18" s="227"/>
      <c r="D18" s="437"/>
      <c r="E18" s="437"/>
    </row>
    <row r="19" spans="1:5" x14ac:dyDescent="0.2">
      <c r="A19" s="225" t="s">
        <v>89</v>
      </c>
      <c r="B19" s="262">
        <v>-176635.96899999998</v>
      </c>
      <c r="C19" s="262">
        <v>-229080.592</v>
      </c>
      <c r="D19" s="20"/>
      <c r="E19" s="20"/>
    </row>
    <row r="20" spans="1:5" x14ac:dyDescent="0.2">
      <c r="A20" s="225" t="s">
        <v>90</v>
      </c>
      <c r="B20" s="262">
        <v>-20383649.962000001</v>
      </c>
      <c r="C20" s="262">
        <v>-20002908.827</v>
      </c>
      <c r="D20" s="20"/>
      <c r="E20" s="20"/>
    </row>
    <row r="21" spans="1:5" x14ac:dyDescent="0.2">
      <c r="A21" s="225" t="s">
        <v>901</v>
      </c>
      <c r="B21" s="262">
        <v>-178294789.09400001</v>
      </c>
      <c r="C21" s="262">
        <v>-891020.17099999997</v>
      </c>
      <c r="D21" s="20"/>
      <c r="E21" s="20"/>
    </row>
    <row r="22" spans="1:5" x14ac:dyDescent="0.2">
      <c r="A22" s="225" t="s">
        <v>900</v>
      </c>
      <c r="B22" s="262">
        <v>0</v>
      </c>
      <c r="C22" s="262">
        <v>0</v>
      </c>
      <c r="D22" s="20"/>
      <c r="E22" s="20"/>
    </row>
    <row r="23" spans="1:5" x14ac:dyDescent="0.2">
      <c r="A23" s="225" t="s">
        <v>725</v>
      </c>
      <c r="B23" s="262">
        <v>-6677309.5960000008</v>
      </c>
      <c r="C23" s="262">
        <v>-6448902.9450000003</v>
      </c>
      <c r="D23" s="20"/>
      <c r="E23" s="20"/>
    </row>
    <row r="24" spans="1:5" x14ac:dyDescent="0.2">
      <c r="A24" s="225" t="s">
        <v>1017</v>
      </c>
      <c r="B24" s="262">
        <v>0</v>
      </c>
      <c r="C24" s="262">
        <v>0</v>
      </c>
      <c r="D24" s="20"/>
      <c r="E24" s="20"/>
    </row>
    <row r="25" spans="1:5" x14ac:dyDescent="0.2">
      <c r="A25" s="224" t="s">
        <v>726</v>
      </c>
      <c r="B25" s="373">
        <f>SUM(B19:B24)</f>
        <v>-205532384.62099999</v>
      </c>
      <c r="C25" s="226">
        <f>SUM(C19:C24)</f>
        <v>-27571912.535</v>
      </c>
      <c r="D25" s="438"/>
      <c r="E25" s="438"/>
    </row>
    <row r="26" spans="1:5" x14ac:dyDescent="0.2">
      <c r="A26" s="220"/>
      <c r="B26" s="228"/>
      <c r="C26" s="228"/>
      <c r="D26" s="229"/>
      <c r="E26" s="229"/>
    </row>
    <row r="27" spans="1:5" x14ac:dyDescent="0.2">
      <c r="A27" s="220"/>
      <c r="B27" s="228"/>
      <c r="C27" s="228"/>
      <c r="D27" s="229"/>
      <c r="E27" s="229"/>
    </row>
    <row r="28" spans="1:5" x14ac:dyDescent="0.2">
      <c r="A28" s="220"/>
      <c r="B28" s="228"/>
      <c r="C28" s="228"/>
      <c r="D28" s="229"/>
      <c r="E28" s="229"/>
    </row>
    <row r="29" spans="1:5" x14ac:dyDescent="0.2">
      <c r="A29" s="220"/>
      <c r="B29" s="228"/>
      <c r="C29" s="228"/>
      <c r="D29" s="229"/>
      <c r="E29" s="229"/>
    </row>
    <row r="30" spans="1:5" x14ac:dyDescent="0.2">
      <c r="A30" s="220"/>
      <c r="B30" s="228"/>
      <c r="C30" s="228"/>
      <c r="D30" s="229"/>
      <c r="E30" s="229"/>
    </row>
    <row r="31" spans="1:5" x14ac:dyDescent="0.2">
      <c r="A31" s="220"/>
      <c r="B31" s="228"/>
      <c r="C31" s="228"/>
      <c r="D31" s="229"/>
      <c r="E31" s="229"/>
    </row>
    <row r="32" spans="1:5" x14ac:dyDescent="0.2">
      <c r="A32" s="356"/>
      <c r="B32" s="356"/>
      <c r="C32" s="356"/>
      <c r="D32" s="229"/>
      <c r="E32" s="229"/>
    </row>
    <row r="33" spans="1:5" x14ac:dyDescent="0.2">
      <c r="A33" s="229"/>
      <c r="B33" s="452"/>
      <c r="C33" s="229"/>
      <c r="D33" s="229"/>
      <c r="E33" s="229"/>
    </row>
    <row r="34" spans="1:5" x14ac:dyDescent="0.2">
      <c r="A34" s="230"/>
      <c r="B34" s="374" t="s">
        <v>1040</v>
      </c>
      <c r="C34" s="374" t="s">
        <v>1039</v>
      </c>
    </row>
    <row r="35" spans="1:5" x14ac:dyDescent="0.2">
      <c r="A35" s="231" t="s">
        <v>883</v>
      </c>
      <c r="B35" s="401"/>
      <c r="C35" s="232"/>
    </row>
    <row r="36" spans="1:5" x14ac:dyDescent="0.2">
      <c r="A36" s="232" t="s">
        <v>882</v>
      </c>
      <c r="B36" s="434">
        <v>2778007.0007263003</v>
      </c>
      <c r="C36" s="434">
        <v>1164579.6499568999</v>
      </c>
    </row>
    <row r="37" spans="1:5" x14ac:dyDescent="0.2">
      <c r="A37" s="232" t="s">
        <v>887</v>
      </c>
      <c r="B37" s="434">
        <v>35710000</v>
      </c>
      <c r="C37" s="434">
        <v>1985000</v>
      </c>
      <c r="D37" s="151"/>
    </row>
    <row r="38" spans="1:5" x14ac:dyDescent="0.2">
      <c r="A38" s="232" t="s">
        <v>1008</v>
      </c>
      <c r="B38" s="434">
        <v>0</v>
      </c>
      <c r="C38" s="434">
        <v>3942857.1430000002</v>
      </c>
    </row>
    <row r="39" spans="1:5" x14ac:dyDescent="0.2">
      <c r="A39" s="232" t="s">
        <v>888</v>
      </c>
      <c r="B39" s="434">
        <v>139359.96192029997</v>
      </c>
      <c r="C39" s="434">
        <v>26399.377370400001</v>
      </c>
    </row>
    <row r="40" spans="1:5" x14ac:dyDescent="0.2">
      <c r="A40" s="232" t="s">
        <v>776</v>
      </c>
      <c r="B40" s="434">
        <v>0</v>
      </c>
      <c r="C40" s="434">
        <v>17015424.669</v>
      </c>
    </row>
    <row r="41" spans="1:5" x14ac:dyDescent="0.2">
      <c r="A41" s="232" t="s">
        <v>1023</v>
      </c>
      <c r="B41" s="434">
        <v>1211921612.779</v>
      </c>
      <c r="C41" s="434">
        <v>0</v>
      </c>
    </row>
    <row r="42" spans="1:5" x14ac:dyDescent="0.2">
      <c r="A42" s="231"/>
      <c r="B42" s="401"/>
      <c r="C42" s="434"/>
    </row>
    <row r="43" spans="1:5" x14ac:dyDescent="0.2">
      <c r="A43" s="231" t="s">
        <v>912</v>
      </c>
      <c r="B43" s="401"/>
      <c r="C43" s="434"/>
    </row>
    <row r="44" spans="1:5" x14ac:dyDescent="0.2">
      <c r="A44" s="232" t="s">
        <v>913</v>
      </c>
      <c r="B44" s="454">
        <v>30239000</v>
      </c>
      <c r="C44" s="434">
        <v>1985000</v>
      </c>
    </row>
    <row r="45" spans="1:5" x14ac:dyDescent="0.2">
      <c r="A45" s="232" t="s">
        <v>1009</v>
      </c>
      <c r="B45" s="454">
        <v>0</v>
      </c>
      <c r="C45" s="434">
        <v>1087879.348</v>
      </c>
    </row>
    <row r="46" spans="1:5" x14ac:dyDescent="0.2">
      <c r="A46" s="232" t="s">
        <v>1007</v>
      </c>
      <c r="B46" s="454">
        <v>0</v>
      </c>
      <c r="C46" s="434">
        <v>3942857.1430000002</v>
      </c>
    </row>
    <row r="47" spans="1:5" x14ac:dyDescent="0.2">
      <c r="A47" s="232"/>
      <c r="B47" s="401"/>
      <c r="C47" s="434"/>
    </row>
    <row r="48" spans="1:5" x14ac:dyDescent="0.2">
      <c r="A48" s="231" t="s">
        <v>128</v>
      </c>
      <c r="B48" s="401"/>
      <c r="C48" s="434"/>
    </row>
    <row r="49" spans="1:3" x14ac:dyDescent="0.2">
      <c r="A49" s="232" t="s">
        <v>727</v>
      </c>
      <c r="B49" s="434">
        <v>348729.52</v>
      </c>
      <c r="C49" s="434">
        <v>336727.40636363637</v>
      </c>
    </row>
    <row r="50" spans="1:3" x14ac:dyDescent="0.2">
      <c r="A50" s="232" t="s">
        <v>728</v>
      </c>
      <c r="B50" s="434">
        <v>158468.54300000001</v>
      </c>
      <c r="C50" s="434">
        <v>9253.6072909090926</v>
      </c>
    </row>
    <row r="51" spans="1:3" x14ac:dyDescent="0.2">
      <c r="A51" s="231" t="s">
        <v>729</v>
      </c>
      <c r="B51" s="401"/>
      <c r="C51" s="434">
        <v>0</v>
      </c>
    </row>
    <row r="52" spans="1:3" x14ac:dyDescent="0.2">
      <c r="A52" s="232" t="s">
        <v>730</v>
      </c>
      <c r="B52" s="434">
        <v>229191.69399999999</v>
      </c>
      <c r="C52" s="434">
        <v>645383.98400000005</v>
      </c>
    </row>
    <row r="53" spans="1:3" x14ac:dyDescent="0.2">
      <c r="A53" s="229"/>
      <c r="B53" s="20"/>
    </row>
    <row r="54" spans="1:3" x14ac:dyDescent="0.2">
      <c r="B54" s="151"/>
    </row>
    <row r="59" spans="1:3" x14ac:dyDescent="0.2">
      <c r="B59" s="27"/>
    </row>
    <row r="60" spans="1:3" x14ac:dyDescent="0.2">
      <c r="B60" s="27"/>
    </row>
    <row r="70" spans="1:5" s="34" customFormat="1" x14ac:dyDescent="0.2"/>
    <row r="71" spans="1:5" s="34" customFormat="1" x14ac:dyDescent="0.2"/>
    <row r="72" spans="1:5" s="34" customFormat="1" x14ac:dyDescent="0.2"/>
    <row r="73" spans="1:5" s="34" customFormat="1" x14ac:dyDescent="0.2"/>
    <row r="76" spans="1:5" s="12" customFormat="1" x14ac:dyDescent="0.2">
      <c r="A76" s="21"/>
      <c r="B76" s="21"/>
      <c r="C76" s="21"/>
      <c r="D76" s="21"/>
      <c r="E76" s="21"/>
    </row>
    <row r="77" spans="1:5" s="12" customFormat="1" x14ac:dyDescent="0.2">
      <c r="A77" s="21"/>
      <c r="B77" s="21"/>
      <c r="C77" s="21"/>
      <c r="D77" s="21"/>
      <c r="E77" s="21"/>
    </row>
    <row r="78" spans="1:5" x14ac:dyDescent="0.2">
      <c r="D78" s="12"/>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79"/>
  <sheetViews>
    <sheetView workbookViewId="0">
      <selection activeCell="F28" sqref="F28"/>
    </sheetView>
  </sheetViews>
  <sheetFormatPr baseColWidth="10" defaultColWidth="11.42578125" defaultRowHeight="12.75" x14ac:dyDescent="0.2"/>
  <cols>
    <col min="1" max="1" width="11.42578125" style="21"/>
    <col min="2" max="2" width="66.140625" style="21" bestFit="1" customWidth="1"/>
    <col min="3" max="16384" width="11.42578125" style="21"/>
  </cols>
  <sheetData>
    <row r="1" spans="1:3" x14ac:dyDescent="0.2">
      <c r="A1" s="21" t="s">
        <v>302</v>
      </c>
      <c r="B1" s="21" t="s">
        <v>609</v>
      </c>
      <c r="C1" s="222" t="s">
        <v>734</v>
      </c>
    </row>
    <row r="2" spans="1:3" x14ac:dyDescent="0.2">
      <c r="A2" s="21" t="s">
        <v>301</v>
      </c>
      <c r="B2" s="21" t="s">
        <v>475</v>
      </c>
    </row>
    <row r="3" spans="1:3" x14ac:dyDescent="0.2">
      <c r="A3" s="21" t="s">
        <v>377</v>
      </c>
      <c r="B3" s="21" t="s">
        <v>541</v>
      </c>
    </row>
    <row r="4" spans="1:3" x14ac:dyDescent="0.2">
      <c r="A4" s="21" t="s">
        <v>333</v>
      </c>
      <c r="B4" s="21" t="s">
        <v>334</v>
      </c>
    </row>
    <row r="5" spans="1:3" x14ac:dyDescent="0.2">
      <c r="A5" s="21" t="s">
        <v>335</v>
      </c>
      <c r="B5" s="21" t="s">
        <v>489</v>
      </c>
    </row>
    <row r="6" spans="1:3" x14ac:dyDescent="0.2">
      <c r="A6" s="21" t="s">
        <v>336</v>
      </c>
      <c r="B6" s="21" t="s">
        <v>490</v>
      </c>
    </row>
    <row r="7" spans="1:3" x14ac:dyDescent="0.2">
      <c r="A7" s="21" t="s">
        <v>337</v>
      </c>
      <c r="B7" s="21" t="s">
        <v>491</v>
      </c>
    </row>
    <row r="8" spans="1:3" x14ac:dyDescent="0.2">
      <c r="A8" s="21" t="s">
        <v>338</v>
      </c>
      <c r="B8" s="21" t="s">
        <v>492</v>
      </c>
    </row>
    <row r="9" spans="1:3" x14ac:dyDescent="0.2">
      <c r="A9" s="21" t="s">
        <v>339</v>
      </c>
      <c r="B9" s="21" t="s">
        <v>493</v>
      </c>
    </row>
    <row r="10" spans="1:3" x14ac:dyDescent="0.2">
      <c r="A10" s="21" t="s">
        <v>340</v>
      </c>
      <c r="B10" s="21" t="s">
        <v>494</v>
      </c>
    </row>
    <row r="11" spans="1:3" x14ac:dyDescent="0.2">
      <c r="A11" s="21" t="s">
        <v>341</v>
      </c>
      <c r="B11" s="21" t="s">
        <v>495</v>
      </c>
    </row>
    <row r="12" spans="1:3" x14ac:dyDescent="0.2">
      <c r="A12" s="21" t="s">
        <v>342</v>
      </c>
      <c r="B12" s="21" t="s">
        <v>496</v>
      </c>
    </row>
    <row r="13" spans="1:3" x14ac:dyDescent="0.2">
      <c r="A13" s="21" t="s">
        <v>343</v>
      </c>
      <c r="B13" s="21" t="s">
        <v>497</v>
      </c>
    </row>
    <row r="14" spans="1:3" x14ac:dyDescent="0.2">
      <c r="A14" s="21" t="s">
        <v>344</v>
      </c>
      <c r="B14" s="21" t="s">
        <v>498</v>
      </c>
    </row>
    <row r="15" spans="1:3" x14ac:dyDescent="0.2">
      <c r="A15" s="21" t="s">
        <v>345</v>
      </c>
      <c r="B15" s="21" t="s">
        <v>499</v>
      </c>
    </row>
    <row r="16" spans="1:3" x14ac:dyDescent="0.2">
      <c r="A16" s="21" t="s">
        <v>346</v>
      </c>
      <c r="B16" s="21" t="s">
        <v>500</v>
      </c>
    </row>
    <row r="17" spans="1:2" x14ac:dyDescent="0.2">
      <c r="A17" s="21" t="s">
        <v>347</v>
      </c>
      <c r="B17" s="21" t="s">
        <v>501</v>
      </c>
    </row>
    <row r="18" spans="1:2" x14ac:dyDescent="0.2">
      <c r="A18" s="21" t="s">
        <v>348</v>
      </c>
      <c r="B18" s="21" t="s">
        <v>502</v>
      </c>
    </row>
    <row r="19" spans="1:2" x14ac:dyDescent="0.2">
      <c r="A19" s="21" t="s">
        <v>349</v>
      </c>
      <c r="B19" s="21" t="s">
        <v>503</v>
      </c>
    </row>
    <row r="20" spans="1:2" x14ac:dyDescent="0.2">
      <c r="A20" s="21" t="s">
        <v>350</v>
      </c>
      <c r="B20" s="21" t="s">
        <v>504</v>
      </c>
    </row>
    <row r="21" spans="1:2" x14ac:dyDescent="0.2">
      <c r="A21" s="21" t="s">
        <v>351</v>
      </c>
      <c r="B21" s="21" t="s">
        <v>505</v>
      </c>
    </row>
    <row r="22" spans="1:2" x14ac:dyDescent="0.2">
      <c r="A22" s="21" t="s">
        <v>352</v>
      </c>
      <c r="B22" s="21" t="s">
        <v>506</v>
      </c>
    </row>
    <row r="23" spans="1:2" x14ac:dyDescent="0.2">
      <c r="A23" s="21" t="s">
        <v>507</v>
      </c>
      <c r="B23" s="21" t="s">
        <v>508</v>
      </c>
    </row>
    <row r="24" spans="1:2" x14ac:dyDescent="0.2">
      <c r="A24" s="21" t="s">
        <v>353</v>
      </c>
      <c r="B24" s="21" t="s">
        <v>509</v>
      </c>
    </row>
    <row r="25" spans="1:2" x14ac:dyDescent="0.2">
      <c r="A25" s="21" t="s">
        <v>354</v>
      </c>
      <c r="B25" s="21" t="s">
        <v>510</v>
      </c>
    </row>
    <row r="26" spans="1:2" x14ac:dyDescent="0.2">
      <c r="A26" s="21" t="s">
        <v>355</v>
      </c>
      <c r="B26" s="21" t="s">
        <v>511</v>
      </c>
    </row>
    <row r="27" spans="1:2" x14ac:dyDescent="0.2">
      <c r="A27" s="21" t="s">
        <v>356</v>
      </c>
      <c r="B27" s="21" t="s">
        <v>512</v>
      </c>
    </row>
    <row r="28" spans="1:2" x14ac:dyDescent="0.2">
      <c r="A28" s="21" t="s">
        <v>357</v>
      </c>
      <c r="B28" s="21" t="s">
        <v>513</v>
      </c>
    </row>
    <row r="29" spans="1:2" x14ac:dyDescent="0.2">
      <c r="A29" s="21" t="s">
        <v>358</v>
      </c>
      <c r="B29" s="21" t="s">
        <v>514</v>
      </c>
    </row>
    <row r="30" spans="1:2" x14ac:dyDescent="0.2">
      <c r="A30" s="21" t="s">
        <v>359</v>
      </c>
      <c r="B30" s="21" t="s">
        <v>515</v>
      </c>
    </row>
    <row r="31" spans="1:2" x14ac:dyDescent="0.2">
      <c r="A31" s="21" t="s">
        <v>360</v>
      </c>
      <c r="B31" s="21" t="s">
        <v>516</v>
      </c>
    </row>
    <row r="32" spans="1:2" x14ac:dyDescent="0.2">
      <c r="A32" s="21" t="s">
        <v>517</v>
      </c>
      <c r="B32" s="21" t="s">
        <v>518</v>
      </c>
    </row>
    <row r="33" spans="1:2" x14ac:dyDescent="0.2">
      <c r="A33" s="21" t="s">
        <v>361</v>
      </c>
      <c r="B33" s="21" t="s">
        <v>519</v>
      </c>
    </row>
    <row r="34" spans="1:2" x14ac:dyDescent="0.2">
      <c r="A34" s="21" t="s">
        <v>520</v>
      </c>
      <c r="B34" s="21" t="s">
        <v>521</v>
      </c>
    </row>
    <row r="35" spans="1:2" x14ac:dyDescent="0.2">
      <c r="A35" s="21" t="s">
        <v>522</v>
      </c>
      <c r="B35" s="21" t="s">
        <v>523</v>
      </c>
    </row>
    <row r="36" spans="1:2" x14ac:dyDescent="0.2">
      <c r="A36" s="21" t="s">
        <v>362</v>
      </c>
      <c r="B36" s="21" t="s">
        <v>524</v>
      </c>
    </row>
    <row r="37" spans="1:2" x14ac:dyDescent="0.2">
      <c r="A37" s="21" t="s">
        <v>363</v>
      </c>
      <c r="B37" s="21" t="s">
        <v>525</v>
      </c>
    </row>
    <row r="38" spans="1:2" x14ac:dyDescent="0.2">
      <c r="A38" s="21" t="s">
        <v>364</v>
      </c>
      <c r="B38" s="21" t="s">
        <v>526</v>
      </c>
    </row>
    <row r="39" spans="1:2" x14ac:dyDescent="0.2">
      <c r="A39" s="21" t="s">
        <v>527</v>
      </c>
      <c r="B39" s="21" t="s">
        <v>528</v>
      </c>
    </row>
    <row r="40" spans="1:2" x14ac:dyDescent="0.2">
      <c r="A40" s="21" t="s">
        <v>365</v>
      </c>
      <c r="B40" s="21" t="s">
        <v>529</v>
      </c>
    </row>
    <row r="41" spans="1:2" x14ac:dyDescent="0.2">
      <c r="A41" s="21" t="s">
        <v>366</v>
      </c>
      <c r="B41" s="21" t="s">
        <v>530</v>
      </c>
    </row>
    <row r="42" spans="1:2" x14ac:dyDescent="0.2">
      <c r="A42" s="21" t="s">
        <v>367</v>
      </c>
      <c r="B42" s="21" t="s">
        <v>531</v>
      </c>
    </row>
    <row r="43" spans="1:2" x14ac:dyDescent="0.2">
      <c r="A43" s="21" t="s">
        <v>368</v>
      </c>
      <c r="B43" s="21" t="s">
        <v>532</v>
      </c>
    </row>
    <row r="44" spans="1:2" x14ac:dyDescent="0.2">
      <c r="A44" s="21" t="s">
        <v>369</v>
      </c>
      <c r="B44" s="21" t="s">
        <v>533</v>
      </c>
    </row>
    <row r="45" spans="1:2" x14ac:dyDescent="0.2">
      <c r="A45" s="21" t="s">
        <v>370</v>
      </c>
      <c r="B45" s="21" t="s">
        <v>534</v>
      </c>
    </row>
    <row r="46" spans="1:2" x14ac:dyDescent="0.2">
      <c r="A46" s="21" t="s">
        <v>371</v>
      </c>
      <c r="B46" s="21" t="s">
        <v>535</v>
      </c>
    </row>
    <row r="47" spans="1:2" x14ac:dyDescent="0.2">
      <c r="A47" s="21" t="s">
        <v>372</v>
      </c>
      <c r="B47" s="21" t="s">
        <v>536</v>
      </c>
    </row>
    <row r="48" spans="1:2" x14ac:dyDescent="0.2">
      <c r="A48" s="21" t="s">
        <v>373</v>
      </c>
      <c r="B48" s="21" t="s">
        <v>537</v>
      </c>
    </row>
    <row r="49" spans="1:2" x14ac:dyDescent="0.2">
      <c r="A49" s="21" t="s">
        <v>374</v>
      </c>
      <c r="B49" s="21" t="s">
        <v>538</v>
      </c>
    </row>
    <row r="50" spans="1:2" x14ac:dyDescent="0.2">
      <c r="A50" s="21" t="s">
        <v>375</v>
      </c>
      <c r="B50" s="21" t="s">
        <v>539</v>
      </c>
    </row>
    <row r="51" spans="1:2" x14ac:dyDescent="0.2">
      <c r="A51" s="21" t="s">
        <v>376</v>
      </c>
      <c r="B51" s="21" t="s">
        <v>540</v>
      </c>
    </row>
    <row r="52" spans="1:2" x14ac:dyDescent="0.2">
      <c r="A52" s="21" t="s">
        <v>378</v>
      </c>
      <c r="B52" s="21" t="s">
        <v>542</v>
      </c>
    </row>
    <row r="53" spans="1:2" x14ac:dyDescent="0.2">
      <c r="A53" s="21" t="s">
        <v>379</v>
      </c>
      <c r="B53" s="21" t="s">
        <v>543</v>
      </c>
    </row>
    <row r="54" spans="1:2" x14ac:dyDescent="0.2">
      <c r="A54" s="21" t="s">
        <v>380</v>
      </c>
      <c r="B54" s="21" t="s">
        <v>544</v>
      </c>
    </row>
    <row r="55" spans="1:2" x14ac:dyDescent="0.2">
      <c r="A55" s="21" t="s">
        <v>381</v>
      </c>
      <c r="B55" s="21" t="s">
        <v>545</v>
      </c>
    </row>
    <row r="56" spans="1:2" x14ac:dyDescent="0.2">
      <c r="A56" s="21" t="s">
        <v>382</v>
      </c>
      <c r="B56" s="21" t="s">
        <v>546</v>
      </c>
    </row>
    <row r="57" spans="1:2" x14ac:dyDescent="0.2">
      <c r="A57" s="21" t="s">
        <v>383</v>
      </c>
      <c r="B57" s="21" t="s">
        <v>547</v>
      </c>
    </row>
    <row r="58" spans="1:2" x14ac:dyDescent="0.2">
      <c r="A58" s="21" t="s">
        <v>384</v>
      </c>
      <c r="B58" s="21" t="s">
        <v>548</v>
      </c>
    </row>
    <row r="59" spans="1:2" x14ac:dyDescent="0.2">
      <c r="A59" s="21" t="s">
        <v>385</v>
      </c>
      <c r="B59" s="21" t="s">
        <v>549</v>
      </c>
    </row>
    <row r="60" spans="1:2" x14ac:dyDescent="0.2">
      <c r="A60" s="21" t="s">
        <v>386</v>
      </c>
      <c r="B60" s="21" t="s">
        <v>550</v>
      </c>
    </row>
    <row r="61" spans="1:2" x14ac:dyDescent="0.2">
      <c r="A61" s="21" t="s">
        <v>387</v>
      </c>
      <c r="B61" s="21" t="s">
        <v>551</v>
      </c>
    </row>
    <row r="62" spans="1:2" x14ac:dyDescent="0.2">
      <c r="A62" s="21" t="s">
        <v>388</v>
      </c>
      <c r="B62" s="21" t="s">
        <v>552</v>
      </c>
    </row>
    <row r="63" spans="1:2" x14ac:dyDescent="0.2">
      <c r="A63" s="21" t="s">
        <v>389</v>
      </c>
      <c r="B63" s="21" t="s">
        <v>553</v>
      </c>
    </row>
    <row r="64" spans="1:2" x14ac:dyDescent="0.2">
      <c r="A64" s="21" t="s">
        <v>390</v>
      </c>
      <c r="B64" s="21" t="s">
        <v>554</v>
      </c>
    </row>
    <row r="65" spans="1:2" x14ac:dyDescent="0.2">
      <c r="A65" s="21" t="s">
        <v>391</v>
      </c>
      <c r="B65" s="21" t="s">
        <v>555</v>
      </c>
    </row>
    <row r="66" spans="1:2" x14ac:dyDescent="0.2">
      <c r="A66" s="21" t="s">
        <v>392</v>
      </c>
      <c r="B66" s="21" t="s">
        <v>556</v>
      </c>
    </row>
    <row r="67" spans="1:2" x14ac:dyDescent="0.2">
      <c r="A67" s="21" t="s">
        <v>393</v>
      </c>
      <c r="B67" s="21" t="s">
        <v>557</v>
      </c>
    </row>
    <row r="68" spans="1:2" x14ac:dyDescent="0.2">
      <c r="A68" s="21" t="s">
        <v>394</v>
      </c>
      <c r="B68" s="21" t="s">
        <v>558</v>
      </c>
    </row>
    <row r="69" spans="1:2" x14ac:dyDescent="0.2">
      <c r="A69" s="21" t="s">
        <v>395</v>
      </c>
      <c r="B69" s="21" t="s">
        <v>559</v>
      </c>
    </row>
    <row r="70" spans="1:2" x14ac:dyDescent="0.2">
      <c r="A70" s="21" t="s">
        <v>396</v>
      </c>
      <c r="B70" s="21" t="s">
        <v>560</v>
      </c>
    </row>
    <row r="71" spans="1:2" x14ac:dyDescent="0.2">
      <c r="A71" s="21" t="s">
        <v>397</v>
      </c>
      <c r="B71" s="21" t="s">
        <v>561</v>
      </c>
    </row>
    <row r="72" spans="1:2" x14ac:dyDescent="0.2">
      <c r="A72" s="21" t="s">
        <v>398</v>
      </c>
      <c r="B72" s="21" t="s">
        <v>562</v>
      </c>
    </row>
    <row r="73" spans="1:2" x14ac:dyDescent="0.2">
      <c r="A73" s="21" t="s">
        <v>399</v>
      </c>
      <c r="B73" s="21" t="s">
        <v>563</v>
      </c>
    </row>
    <row r="74" spans="1:2" x14ac:dyDescent="0.2">
      <c r="A74" s="21" t="s">
        <v>400</v>
      </c>
      <c r="B74" s="21" t="s">
        <v>564</v>
      </c>
    </row>
    <row r="75" spans="1:2" x14ac:dyDescent="0.2">
      <c r="A75" s="21" t="s">
        <v>401</v>
      </c>
      <c r="B75" s="21" t="s">
        <v>565</v>
      </c>
    </row>
    <row r="76" spans="1:2" x14ac:dyDescent="0.2">
      <c r="A76" s="21" t="s">
        <v>402</v>
      </c>
      <c r="B76" s="21" t="s">
        <v>566</v>
      </c>
    </row>
    <row r="77" spans="1:2" x14ac:dyDescent="0.2">
      <c r="A77" s="21" t="s">
        <v>403</v>
      </c>
      <c r="B77" s="21" t="s">
        <v>567</v>
      </c>
    </row>
    <row r="78" spans="1:2" x14ac:dyDescent="0.2">
      <c r="A78" s="21" t="s">
        <v>404</v>
      </c>
      <c r="B78" s="21" t="s">
        <v>568</v>
      </c>
    </row>
    <row r="79" spans="1:2" x14ac:dyDescent="0.2">
      <c r="A79" s="21" t="s">
        <v>405</v>
      </c>
      <c r="B79" s="21" t="s">
        <v>569</v>
      </c>
    </row>
    <row r="80" spans="1:2" x14ac:dyDescent="0.2">
      <c r="A80" s="21" t="s">
        <v>406</v>
      </c>
      <c r="B80" s="21" t="s">
        <v>570</v>
      </c>
    </row>
    <row r="81" spans="1:2" x14ac:dyDescent="0.2">
      <c r="A81" s="21" t="s">
        <v>407</v>
      </c>
      <c r="B81" s="21" t="s">
        <v>571</v>
      </c>
    </row>
    <row r="82" spans="1:2" x14ac:dyDescent="0.2">
      <c r="A82" s="21" t="s">
        <v>408</v>
      </c>
      <c r="B82" s="21" t="s">
        <v>572</v>
      </c>
    </row>
    <row r="83" spans="1:2" x14ac:dyDescent="0.2">
      <c r="A83" s="21" t="s">
        <v>409</v>
      </c>
      <c r="B83" s="21" t="s">
        <v>573</v>
      </c>
    </row>
    <row r="84" spans="1:2" x14ac:dyDescent="0.2">
      <c r="A84" s="21" t="s">
        <v>410</v>
      </c>
      <c r="B84" s="21" t="s">
        <v>574</v>
      </c>
    </row>
    <row r="85" spans="1:2" x14ac:dyDescent="0.2">
      <c r="A85" s="21" t="s">
        <v>411</v>
      </c>
      <c r="B85" s="21" t="s">
        <v>575</v>
      </c>
    </row>
    <row r="86" spans="1:2" x14ac:dyDescent="0.2">
      <c r="A86" s="21" t="s">
        <v>412</v>
      </c>
      <c r="B86" s="21" t="s">
        <v>576</v>
      </c>
    </row>
    <row r="87" spans="1:2" x14ac:dyDescent="0.2">
      <c r="A87" s="21" t="s">
        <v>413</v>
      </c>
      <c r="B87" s="21" t="s">
        <v>577</v>
      </c>
    </row>
    <row r="88" spans="1:2" x14ac:dyDescent="0.2">
      <c r="A88" s="21" t="s">
        <v>414</v>
      </c>
      <c r="B88" s="21" t="s">
        <v>578</v>
      </c>
    </row>
    <row r="89" spans="1:2" x14ac:dyDescent="0.2">
      <c r="A89" s="21" t="s">
        <v>415</v>
      </c>
      <c r="B89" s="21" t="s">
        <v>579</v>
      </c>
    </row>
    <row r="90" spans="1:2" x14ac:dyDescent="0.2">
      <c r="A90" s="21" t="s">
        <v>416</v>
      </c>
      <c r="B90" s="21" t="s">
        <v>580</v>
      </c>
    </row>
    <row r="91" spans="1:2" x14ac:dyDescent="0.2">
      <c r="A91" s="21" t="s">
        <v>417</v>
      </c>
      <c r="B91" s="21" t="s">
        <v>581</v>
      </c>
    </row>
    <row r="92" spans="1:2" x14ac:dyDescent="0.2">
      <c r="A92" s="21" t="s">
        <v>418</v>
      </c>
      <c r="B92" s="21" t="s">
        <v>582</v>
      </c>
    </row>
    <row r="93" spans="1:2" x14ac:dyDescent="0.2">
      <c r="A93" s="21" t="s">
        <v>419</v>
      </c>
      <c r="B93" s="21" t="s">
        <v>583</v>
      </c>
    </row>
    <row r="94" spans="1:2" x14ac:dyDescent="0.2">
      <c r="A94" s="21" t="s">
        <v>420</v>
      </c>
      <c r="B94" s="21" t="s">
        <v>584</v>
      </c>
    </row>
    <row r="95" spans="1:2" x14ac:dyDescent="0.2">
      <c r="A95" s="21" t="s">
        <v>421</v>
      </c>
      <c r="B95" s="21" t="s">
        <v>585</v>
      </c>
    </row>
    <row r="96" spans="1:2" x14ac:dyDescent="0.2">
      <c r="A96" s="21" t="s">
        <v>422</v>
      </c>
      <c r="B96" s="21" t="s">
        <v>586</v>
      </c>
    </row>
    <row r="97" spans="1:2" x14ac:dyDescent="0.2">
      <c r="A97" s="21" t="s">
        <v>423</v>
      </c>
      <c r="B97" s="21" t="s">
        <v>587</v>
      </c>
    </row>
    <row r="98" spans="1:2" x14ac:dyDescent="0.2">
      <c r="A98" s="21" t="s">
        <v>424</v>
      </c>
      <c r="B98" s="21" t="s">
        <v>588</v>
      </c>
    </row>
    <row r="99" spans="1:2" x14ac:dyDescent="0.2">
      <c r="A99" s="21" t="s">
        <v>425</v>
      </c>
      <c r="B99" s="21" t="s">
        <v>589</v>
      </c>
    </row>
    <row r="100" spans="1:2" x14ac:dyDescent="0.2">
      <c r="A100" s="21" t="s">
        <v>426</v>
      </c>
      <c r="B100" s="21" t="s">
        <v>590</v>
      </c>
    </row>
    <row r="101" spans="1:2" x14ac:dyDescent="0.2">
      <c r="A101" s="21" t="s">
        <v>427</v>
      </c>
      <c r="B101" s="21" t="s">
        <v>591</v>
      </c>
    </row>
    <row r="102" spans="1:2" x14ac:dyDescent="0.2">
      <c r="A102" s="21" t="s">
        <v>428</v>
      </c>
      <c r="B102" s="21" t="s">
        <v>592</v>
      </c>
    </row>
    <row r="103" spans="1:2" x14ac:dyDescent="0.2">
      <c r="A103" s="21" t="s">
        <v>593</v>
      </c>
      <c r="B103" s="21" t="s">
        <v>594</v>
      </c>
    </row>
    <row r="104" spans="1:2" x14ac:dyDescent="0.2">
      <c r="A104" s="21" t="s">
        <v>429</v>
      </c>
      <c r="B104" s="21" t="s">
        <v>595</v>
      </c>
    </row>
    <row r="105" spans="1:2" x14ac:dyDescent="0.2">
      <c r="A105" s="21" t="s">
        <v>430</v>
      </c>
      <c r="B105" s="21" t="s">
        <v>596</v>
      </c>
    </row>
    <row r="106" spans="1:2" x14ac:dyDescent="0.2">
      <c r="A106" s="21" t="s">
        <v>431</v>
      </c>
      <c r="B106" s="21" t="s">
        <v>597</v>
      </c>
    </row>
    <row r="107" spans="1:2" x14ac:dyDescent="0.2">
      <c r="A107" s="21" t="s">
        <v>432</v>
      </c>
      <c r="B107" s="21" t="s">
        <v>598</v>
      </c>
    </row>
    <row r="108" spans="1:2" x14ac:dyDescent="0.2">
      <c r="A108" s="21" t="s">
        <v>433</v>
      </c>
      <c r="B108" s="21" t="s">
        <v>599</v>
      </c>
    </row>
    <row r="109" spans="1:2" x14ac:dyDescent="0.2">
      <c r="A109" s="21" t="s">
        <v>434</v>
      </c>
      <c r="B109" s="21" t="s">
        <v>600</v>
      </c>
    </row>
    <row r="110" spans="1:2" x14ac:dyDescent="0.2">
      <c r="A110" s="21" t="s">
        <v>435</v>
      </c>
      <c r="B110" s="21" t="s">
        <v>601</v>
      </c>
    </row>
    <row r="111" spans="1:2" x14ac:dyDescent="0.2">
      <c r="A111" s="21" t="s">
        <v>436</v>
      </c>
      <c r="B111" s="21" t="s">
        <v>437</v>
      </c>
    </row>
    <row r="112" spans="1:2" x14ac:dyDescent="0.2">
      <c r="A112" s="21" t="s">
        <v>438</v>
      </c>
      <c r="B112" s="21" t="s">
        <v>602</v>
      </c>
    </row>
    <row r="113" spans="1:2" x14ac:dyDescent="0.2">
      <c r="A113" s="21" t="s">
        <v>439</v>
      </c>
      <c r="B113" s="21" t="s">
        <v>603</v>
      </c>
    </row>
    <row r="114" spans="1:2" x14ac:dyDescent="0.2">
      <c r="A114" s="21" t="s">
        <v>440</v>
      </c>
      <c r="B114" s="21" t="s">
        <v>604</v>
      </c>
    </row>
    <row r="115" spans="1:2" x14ac:dyDescent="0.2">
      <c r="A115" s="21" t="s">
        <v>441</v>
      </c>
      <c r="B115" s="21" t="s">
        <v>605</v>
      </c>
    </row>
    <row r="116" spans="1:2" x14ac:dyDescent="0.2">
      <c r="A116" s="21" t="s">
        <v>442</v>
      </c>
      <c r="B116" s="21" t="s">
        <v>606</v>
      </c>
    </row>
    <row r="117" spans="1:2" x14ac:dyDescent="0.2">
      <c r="A117" s="21" t="s">
        <v>443</v>
      </c>
      <c r="B117" s="21" t="s">
        <v>607</v>
      </c>
    </row>
    <row r="118" spans="1:2" x14ac:dyDescent="0.2">
      <c r="A118" s="21" t="s">
        <v>444</v>
      </c>
      <c r="B118" s="21" t="s">
        <v>608</v>
      </c>
    </row>
    <row r="119" spans="1:2" x14ac:dyDescent="0.2">
      <c r="A119" s="21" t="s">
        <v>445</v>
      </c>
      <c r="B119" s="21" t="s">
        <v>610</v>
      </c>
    </row>
    <row r="120" spans="1:2" x14ac:dyDescent="0.2">
      <c r="A120" s="21" t="s">
        <v>446</v>
      </c>
      <c r="B120" s="21" t="s">
        <v>611</v>
      </c>
    </row>
    <row r="121" spans="1:2" x14ac:dyDescent="0.2">
      <c r="A121" s="21" t="s">
        <v>447</v>
      </c>
      <c r="B121" s="21" t="s">
        <v>612</v>
      </c>
    </row>
    <row r="122" spans="1:2" x14ac:dyDescent="0.2">
      <c r="A122" s="21" t="s">
        <v>448</v>
      </c>
      <c r="B122" s="21" t="s">
        <v>613</v>
      </c>
    </row>
    <row r="123" spans="1:2" x14ac:dyDescent="0.2">
      <c r="A123" s="21" t="s">
        <v>449</v>
      </c>
      <c r="B123" s="21" t="s">
        <v>614</v>
      </c>
    </row>
    <row r="124" spans="1:2" x14ac:dyDescent="0.2">
      <c r="A124" s="21" t="s">
        <v>450</v>
      </c>
      <c r="B124" s="21" t="s">
        <v>615</v>
      </c>
    </row>
    <row r="125" spans="1:2" x14ac:dyDescent="0.2">
      <c r="A125" s="21" t="s">
        <v>451</v>
      </c>
      <c r="B125" s="21" t="s">
        <v>616</v>
      </c>
    </row>
    <row r="126" spans="1:2" x14ac:dyDescent="0.2">
      <c r="A126" s="21" t="s">
        <v>452</v>
      </c>
      <c r="B126" s="21" t="s">
        <v>617</v>
      </c>
    </row>
    <row r="127" spans="1:2" x14ac:dyDescent="0.2">
      <c r="A127" s="21" t="s">
        <v>453</v>
      </c>
      <c r="B127" s="21" t="s">
        <v>618</v>
      </c>
    </row>
    <row r="128" spans="1:2" x14ac:dyDescent="0.2">
      <c r="A128" s="21" t="s">
        <v>454</v>
      </c>
      <c r="B128" s="21" t="s">
        <v>619</v>
      </c>
    </row>
    <row r="129" spans="1:2" x14ac:dyDescent="0.2">
      <c r="A129" s="21" t="s">
        <v>455</v>
      </c>
      <c r="B129" s="21" t="s">
        <v>620</v>
      </c>
    </row>
    <row r="130" spans="1:2" x14ac:dyDescent="0.2">
      <c r="A130" s="21" t="s">
        <v>456</v>
      </c>
      <c r="B130" s="21" t="s">
        <v>621</v>
      </c>
    </row>
    <row r="131" spans="1:2" x14ac:dyDescent="0.2">
      <c r="A131" s="21" t="s">
        <v>457</v>
      </c>
      <c r="B131" s="21" t="s">
        <v>622</v>
      </c>
    </row>
    <row r="132" spans="1:2" x14ac:dyDescent="0.2">
      <c r="A132" s="21" t="s">
        <v>458</v>
      </c>
      <c r="B132" s="21" t="s">
        <v>623</v>
      </c>
    </row>
    <row r="133" spans="1:2" x14ac:dyDescent="0.2">
      <c r="A133" s="21" t="s">
        <v>459</v>
      </c>
      <c r="B133" s="21" t="s">
        <v>624</v>
      </c>
    </row>
    <row r="134" spans="1:2" x14ac:dyDescent="0.2">
      <c r="A134" s="21" t="s">
        <v>625</v>
      </c>
      <c r="B134" s="21" t="s">
        <v>626</v>
      </c>
    </row>
    <row r="135" spans="1:2" x14ac:dyDescent="0.2">
      <c r="A135" s="21" t="s">
        <v>460</v>
      </c>
      <c r="B135" s="21" t="s">
        <v>627</v>
      </c>
    </row>
    <row r="136" spans="1:2" x14ac:dyDescent="0.2">
      <c r="A136" s="21" t="s">
        <v>461</v>
      </c>
      <c r="B136" s="21" t="s">
        <v>628</v>
      </c>
    </row>
    <row r="137" spans="1:2" x14ac:dyDescent="0.2">
      <c r="A137" s="21" t="s">
        <v>462</v>
      </c>
      <c r="B137" s="21" t="s">
        <v>629</v>
      </c>
    </row>
    <row r="138" spans="1:2" x14ac:dyDescent="0.2">
      <c r="A138" s="21" t="s">
        <v>463</v>
      </c>
      <c r="B138" s="21" t="s">
        <v>630</v>
      </c>
    </row>
    <row r="139" spans="1:2" x14ac:dyDescent="0.2">
      <c r="A139" s="21" t="s">
        <v>464</v>
      </c>
      <c r="B139" s="21" t="s">
        <v>631</v>
      </c>
    </row>
    <row r="140" spans="1:2" x14ac:dyDescent="0.2">
      <c r="A140" s="21" t="s">
        <v>465</v>
      </c>
      <c r="B140" s="21" t="s">
        <v>632</v>
      </c>
    </row>
    <row r="141" spans="1:2" x14ac:dyDescent="0.2">
      <c r="A141" s="21" t="s">
        <v>466</v>
      </c>
      <c r="B141" s="21" t="s">
        <v>633</v>
      </c>
    </row>
    <row r="142" spans="1:2" x14ac:dyDescent="0.2">
      <c r="A142" s="21" t="s">
        <v>467</v>
      </c>
      <c r="B142" s="21" t="s">
        <v>634</v>
      </c>
    </row>
    <row r="143" spans="1:2" x14ac:dyDescent="0.2">
      <c r="A143" s="21" t="s">
        <v>468</v>
      </c>
      <c r="B143" s="21" t="s">
        <v>635</v>
      </c>
    </row>
    <row r="144" spans="1:2" x14ac:dyDescent="0.2">
      <c r="A144" s="21" t="s">
        <v>469</v>
      </c>
      <c r="B144" s="21" t="s">
        <v>636</v>
      </c>
    </row>
    <row r="145" spans="1:2" x14ac:dyDescent="0.2">
      <c r="A145" s="21" t="s">
        <v>470</v>
      </c>
      <c r="B145" s="21" t="s">
        <v>637</v>
      </c>
    </row>
    <row r="146" spans="1:2" x14ac:dyDescent="0.2">
      <c r="A146" s="21" t="s">
        <v>471</v>
      </c>
      <c r="B146" s="21" t="s">
        <v>638</v>
      </c>
    </row>
    <row r="147" spans="1:2" x14ac:dyDescent="0.2">
      <c r="A147" s="21" t="s">
        <v>472</v>
      </c>
      <c r="B147" s="21" t="s">
        <v>639</v>
      </c>
    </row>
    <row r="148" spans="1:2" x14ac:dyDescent="0.2">
      <c r="A148" s="21" t="s">
        <v>473</v>
      </c>
      <c r="B148" s="21" t="s">
        <v>640</v>
      </c>
    </row>
    <row r="149" spans="1:2" x14ac:dyDescent="0.2">
      <c r="A149" s="21" t="s">
        <v>474</v>
      </c>
      <c r="B149" s="21" t="s">
        <v>641</v>
      </c>
    </row>
    <row r="150" spans="1:2" x14ac:dyDescent="0.2">
      <c r="A150" s="21" t="s">
        <v>642</v>
      </c>
      <c r="B150" s="21" t="s">
        <v>643</v>
      </c>
    </row>
    <row r="151" spans="1:2" x14ac:dyDescent="0.2">
      <c r="A151" s="21" t="s">
        <v>644</v>
      </c>
      <c r="B151" s="21" t="s">
        <v>645</v>
      </c>
    </row>
    <row r="152" spans="1:2" x14ac:dyDescent="0.2">
      <c r="A152" s="21" t="s">
        <v>476</v>
      </c>
      <c r="B152" s="21" t="s">
        <v>646</v>
      </c>
    </row>
    <row r="153" spans="1:2" x14ac:dyDescent="0.2">
      <c r="A153" s="21" t="s">
        <v>647</v>
      </c>
      <c r="B153" s="21" t="s">
        <v>648</v>
      </c>
    </row>
    <row r="154" spans="1:2" x14ac:dyDescent="0.2">
      <c r="A154" s="21" t="s">
        <v>477</v>
      </c>
      <c r="B154" s="21" t="s">
        <v>649</v>
      </c>
    </row>
    <row r="155" spans="1:2" x14ac:dyDescent="0.2">
      <c r="A155" s="21" t="s">
        <v>650</v>
      </c>
      <c r="B155" s="21" t="s">
        <v>651</v>
      </c>
    </row>
    <row r="156" spans="1:2" x14ac:dyDescent="0.2">
      <c r="A156" s="21" t="s">
        <v>478</v>
      </c>
      <c r="B156" s="21" t="s">
        <v>652</v>
      </c>
    </row>
    <row r="157" spans="1:2" x14ac:dyDescent="0.2">
      <c r="A157" s="21" t="s">
        <v>479</v>
      </c>
      <c r="B157" s="21" t="s">
        <v>653</v>
      </c>
    </row>
    <row r="158" spans="1:2" x14ac:dyDescent="0.2">
      <c r="A158" s="21" t="s">
        <v>480</v>
      </c>
      <c r="B158" s="21" t="s">
        <v>654</v>
      </c>
    </row>
    <row r="159" spans="1:2" x14ac:dyDescent="0.2">
      <c r="A159" s="21" t="s">
        <v>481</v>
      </c>
      <c r="B159" s="21" t="s">
        <v>655</v>
      </c>
    </row>
    <row r="160" spans="1:2" x14ac:dyDescent="0.2">
      <c r="A160" s="21" t="s">
        <v>656</v>
      </c>
      <c r="B160" s="21" t="s">
        <v>657</v>
      </c>
    </row>
    <row r="161" spans="1:2" x14ac:dyDescent="0.2">
      <c r="A161" s="21" t="s">
        <v>658</v>
      </c>
      <c r="B161" s="21" t="s">
        <v>659</v>
      </c>
    </row>
    <row r="162" spans="1:2" x14ac:dyDescent="0.2">
      <c r="A162" s="21" t="s">
        <v>660</v>
      </c>
      <c r="B162" s="21" t="s">
        <v>661</v>
      </c>
    </row>
    <row r="163" spans="1:2" x14ac:dyDescent="0.2">
      <c r="A163" s="21" t="s">
        <v>662</v>
      </c>
      <c r="B163" s="21" t="s">
        <v>663</v>
      </c>
    </row>
    <row r="164" spans="1:2" x14ac:dyDescent="0.2">
      <c r="A164" s="21" t="s">
        <v>664</v>
      </c>
      <c r="B164" s="21" t="s">
        <v>665</v>
      </c>
    </row>
    <row r="165" spans="1:2" x14ac:dyDescent="0.2">
      <c r="A165" s="21" t="s">
        <v>666</v>
      </c>
      <c r="B165" s="21" t="s">
        <v>667</v>
      </c>
    </row>
    <row r="166" spans="1:2" x14ac:dyDescent="0.2">
      <c r="A166" s="21" t="s">
        <v>482</v>
      </c>
      <c r="B166" s="21" t="s">
        <v>668</v>
      </c>
    </row>
    <row r="167" spans="1:2" x14ac:dyDescent="0.2">
      <c r="A167" s="21" t="s">
        <v>483</v>
      </c>
      <c r="B167" s="21" t="s">
        <v>669</v>
      </c>
    </row>
    <row r="168" spans="1:2" x14ac:dyDescent="0.2">
      <c r="A168" s="21" t="s">
        <v>484</v>
      </c>
      <c r="B168" s="21" t="s">
        <v>670</v>
      </c>
    </row>
    <row r="169" spans="1:2" x14ac:dyDescent="0.2">
      <c r="A169" s="21" t="s">
        <v>671</v>
      </c>
      <c r="B169" s="21" t="s">
        <v>672</v>
      </c>
    </row>
    <row r="170" spans="1:2" x14ac:dyDescent="0.2">
      <c r="A170" s="21" t="s">
        <v>485</v>
      </c>
      <c r="B170" s="21" t="s">
        <v>673</v>
      </c>
    </row>
    <row r="171" spans="1:2" x14ac:dyDescent="0.2">
      <c r="A171" s="21" t="s">
        <v>674</v>
      </c>
      <c r="B171" s="21" t="s">
        <v>675</v>
      </c>
    </row>
    <row r="172" spans="1:2" x14ac:dyDescent="0.2">
      <c r="A172" s="21" t="s">
        <v>676</v>
      </c>
      <c r="B172" s="21" t="s">
        <v>677</v>
      </c>
    </row>
    <row r="173" spans="1:2" x14ac:dyDescent="0.2">
      <c r="A173" s="21" t="s">
        <v>678</v>
      </c>
      <c r="B173" s="21" t="s">
        <v>679</v>
      </c>
    </row>
    <row r="174" spans="1:2" x14ac:dyDescent="0.2">
      <c r="A174" s="21" t="s">
        <v>680</v>
      </c>
      <c r="B174" s="21" t="s">
        <v>681</v>
      </c>
    </row>
    <row r="175" spans="1:2" x14ac:dyDescent="0.2">
      <c r="A175" s="21" t="s">
        <v>682</v>
      </c>
      <c r="B175" s="21" t="s">
        <v>683</v>
      </c>
    </row>
    <row r="176" spans="1:2" x14ac:dyDescent="0.2">
      <c r="A176" s="21" t="s">
        <v>486</v>
      </c>
      <c r="B176" s="21" t="s">
        <v>684</v>
      </c>
    </row>
    <row r="177" spans="1:2" x14ac:dyDescent="0.2">
      <c r="A177" s="21" t="s">
        <v>487</v>
      </c>
      <c r="B177" s="21" t="s">
        <v>685</v>
      </c>
    </row>
    <row r="178" spans="1:2" x14ac:dyDescent="0.2">
      <c r="A178" s="21" t="s">
        <v>488</v>
      </c>
      <c r="B178" s="21" t="s">
        <v>686</v>
      </c>
    </row>
    <row r="179" spans="1:2" x14ac:dyDescent="0.2">
      <c r="A179" s="21" t="s">
        <v>687</v>
      </c>
      <c r="B179" s="21" t="s">
        <v>688</v>
      </c>
    </row>
  </sheetData>
  <hyperlinks>
    <hyperlink ref="C1" location="Indice!A1" display="Índice" xr:uid="{00000000-0004-0000-2D00-000000000000}"/>
  </hyperlinks>
  <printOptions horizontalCentered="1"/>
  <pageMargins left="0.31496062992125984" right="0.70866141732283472" top="0.74803149606299213" bottom="0.74803149606299213" header="0.31496062992125984" footer="0.31496062992125984"/>
  <pageSetup paperSize="9"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O5D8DHFNs1GZDaYhudEo+dP71aB6keWUNrkRVmHsF7o=</DigestValue>
    </Reference>
    <Reference Type="http://www.w3.org/2000/09/xmldsig#Object" URI="#idOfficeObject">
      <DigestMethod Algorithm="http://www.w3.org/2001/04/xmlenc#sha256"/>
      <DigestValue>G93mLfaxJ++34pD9pNG6ldUq1CMYjgg9r8AHsvVXriU=</DigestValue>
    </Reference>
    <Reference Type="http://uri.etsi.org/01903#SignedProperties" URI="#idSignedProperties">
      <Transforms>
        <Transform Algorithm="http://www.w3.org/TR/2001/REC-xml-c14n-20010315"/>
      </Transforms>
      <DigestMethod Algorithm="http://www.w3.org/2001/04/xmlenc#sha256"/>
      <DigestValue>YW8lDl9c5IkA6/caBr46TVNis8E+hkoeWlHJEs5u4Ww=</DigestValue>
    </Reference>
  </SignedInfo>
  <SignatureValue>DrYJYBR/BBr7Qztb22eXEiCbiXdy7aKs4FT91JiMvaYrEDcQpqh0aPu0unSzRNUFNyC2mJGe3Uf2
ybYacGIZTYaz3aIUw/7lb3xV8ehYqr4P+m/a4qW16ztI6+tB2/3JxaNvPeoP8C073y7fwgaX54e3
NVKs/pnwG0l2w91xKamjHtEyPCJO5unWveZLvAvbryNJ/srXKHI4cDeP9lY+6etXzb2TlNfBQye1
a0ap+rVhjVVqaBsKSiWcp1b3bazXHlQBANV0h87zeuQdon7+XTwe1HsYPTa5cK2WdDKjP/he4P5K
dih9a/aRKpIzUBSX1r4rLrSrHTnZ9V19rvH3Wg==</SignatureValue>
  <KeyInfo>
    <X509Data>
      <X509Certificate>MIIIIDCCBgigAwIBAgIRAPBQTNoIkn6SST7TlkdymPwwDQYJKoZIhvcNAQELBQAwgYUxCzAJBgNVBAYTAlBZMQ0wCwYDVQQKEwRJQ1BQMTgwNgYDVQQLEy9QcmVzdGFkb3IgQ3VhbGlmaWNhZG8gZGUgU2VydmljaW9zIGRlIENvbmZpYW56YTEVMBMGA1UEAxMMQ09ERTEwMCBTLkEuMRYwFAYDVQQFEw1SVUM4MDA4MDYxMC03MB4XDTIzMTAxODE4MjkyMloXDTI0MTAxODE4MjkyMlowgbExCzAJBgNVBAYTAlBZMSswKQYDVQQKEyJDRVJUSUZJQ0FETyBDVUFMSUZJQ0FETyBUUklCVVRBUklPMQswCQYDVQQLEwJGMTEYMBYGA1UEBBMPR1VTVEFMRSBDQVJET05JMRQwEgYDVQQqEwtKVUFOIE1BTlVFTDEkMCIGA1UEAxMbSlVBTiBNQU5VRUwgR1VTVEFMRSBDQVJET05JMRIwEAYDVQQFEwlDSTI0Nzk4MjEwggEiMA0GCSqGSIb3DQEBAQUAA4IBDwAwggEKAoIBAQDdG0/axEvlxjVDTNZxGBww1V4GXpeg9RvXx97aiW3AWtRf25PQzE9mkjljn2hkjSC4mEPVSepfVl+3g1COyPLnpZNGpIFKOQwSNHmwUUiJrdzXA27mO5fkcljTxHjuSQMzwns1CeVzmswmQjPOFX4itcIK/Z+ijk3up4UdfHzDZqs7JMErl7GTEnwrwuCsVWUi9G6cjzAm2ILtjAQMVrvCxUJFBpEi5MrYdMK3wsJxcs5VWgeXfRjIZvmag27vbv6B6Zsfd6vLxqLKfI4uoxhXAzrsOrQ0fudmAk/zjPpzH9jbigZ284UoxHGs2ay+E++q4cmi5xcSmqspL6OY96flAgMBAAGjggNbMIIDVzAMBgNVHRMBAf8EAjAAMB0GA1UdDgQWBBRjNVc3OxSIG0XkKgcyjDJuoSyg2jAfBgNVHSMEGDAWgBS+NVRiaGDnJtMxwV+XseL2ZM4H9TAOBgNVHQ8BAf8EBAMCBeAwgdEGA1UdEQSByTCBxoEYSlVBTi5HVVNUQUxFQFVFTk8uQ09NLlBZpIGpMIGmMTYwNAYDVQQKEy1GSU5BTkNJRVJBIFVFTk8gU0EgRU1JU09SQSBERSBDQVBJVEFMIEFCSUVSVE8xEzARBgNVBAsTCkRJUkVDVE9SSU8xEzARBgNVBAwTClBSRVNJREVOVEUxKjAoBgNVBA0MIUZJUk1BIEVMRUNUUsOTTklDQSBkZSBuaXZlbCBtZWRpbzEWMBQGA1UEBRMNUlVDODAwMjYxNTctNzCB9wYDVR0gBIHvMIHsMIHpBgsrBgEEAYOucAEBBDCB2TBGBggrBgEFBQcCARY6aHR0cHM6Ly9jb2RlMTAwLmNvbS5weS9yZXBvc2l0b3Jpby1kZS1kb2N1bWVudG9zLXB1YmxpY29zLzCBjgYIKwYBBQUHAgIwgYEMf2NlcnRpZmljYWRvIGN1YWxpZmljYWRvIGRlIGZpcm1hIGVsZWN0csOzbmljYSB0aXBvIEYx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EwgYkGCCsGAQUFBwEBBH0wezA5BggrBgEFBQcwAYYtaHR0cDovL29jc3AuY29kZTEwMC5jb20ucHkvb2NzcC9jYS1jb2RlMTAwLXNhMD4GCCsGAQUFBzAChjJodHRwOi8vcGNhMS5jb2RlMTAwLmNvbS5weS9jZXJ0cy9jYS1jb2RlMTAwLXNhLmNlcjANBgkqhkiG9w0BAQsFAAOCAgEAc95U/NhO8tBvJpFPWPPJN+kk0SGdU/XsQRr+XBR50ltUgjaKzlbKE/6EPGAo+pO6EIZYVwLHNjxN66/GWzLYEGjnkDz9mQV8Y27nrdy9PNfGFd1UBAa4674TgJf3seAX0ShoCVQ209uwR3AgRsAsOcEP2t5F80QGtYN1+YPkDZIR0vB+H5OYcq7RHCuVmf8gMcrMTgBl+ttlHphdk8LcJ+2VSr82E1zt0d93fkfEbKu6mqrSmmQTbIBUiflHlKLxCisGAiSgbDCHaIBud/ndgGrd80cH/bgo53qVNvgSY1m2gy/KgdrPtTCv0qCz0aYaDhrZFdNm/qWTIcZjxZaMqB1GsjVNBTQDvfsAxqoGpHEQTTvHILvxyXpiodLU4O4URzk9+oxav0oBsN4WdiBsoS3HH/AePVjYnbXSEcfTekJryTqUYpKslizJms9ICeJkMQHbd0DH6fMuogEqnbMnv0gBHDjfzt+pNo1MdM1xoCFVKEtD/ooEAA6aaUKfN4AQ+icevF7V9UR+tVZCg0+QbmwPK4NAc8Urp4cfz+4TaJxpa680e2EwZ2uxaM4cVjHfBgXvtYWtE2tzju+C97+S0e1TUCN2iGqYMjema46VVrCCKZ2EVLC5vf+LgfCt+Y4ienjLcJQGaGED7mxYuTkGdkF0VF2FOZxhRUqJNiPGjs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h8YaIVHHw1gD0SZZa3ZHAE5Zi0SJ5W/z1w9K/XYBahM=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woYJ0xlsn9PSZzOEQO80mdZJD/4AJuA7Z9ryBRC62/U=</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SeMIqO6jMtqN//SHE6LslQtI3FGf93t6+lItkNUxG2Y=</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3Xb7JhngpnzyfgaiEltWYMcB1LkaSnLyeCS0R7Y/Kjw=</DigestValue>
      </Reference>
      <Reference URI="/xl/media/image3.emf?ContentType=image/x-emf">
        <DigestMethod Algorithm="http://www.w3.org/2001/04/xmlenc#sha256"/>
        <DigestValue>58Soslo2LnbpwB6UkVEUzvl6BawW15iYVydoe61d7oo=</DigestValue>
      </Reference>
      <Reference URI="/xl/media/image4.emf?ContentType=image/x-emf">
        <DigestMethod Algorithm="http://www.w3.org/2001/04/xmlenc#sha256"/>
        <DigestValue>JMusk9AjalS9FUjha5/P826bhBoji1AjGXY9aAMCDbM=</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O4EL+5DJ372ca710QkqLzUsiCrEv76Y6q5kVLhW9L/c=</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O4EL+5DJ372ca710QkqLzUsiCrEv76Y6q5kVLhW9L/c=</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O4EL+5DJ372ca710QkqLzUsiCrEv76Y6q5kVLhW9L/c=</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O4EL+5DJ372ca710QkqLzUsiCrEv76Y6q5kVLhW9L/c=</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O4EL+5DJ372ca710QkqLzUsiCrEv76Y6q5kVLhW9L/c=</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zYOxL3iC+vqICfAKG4O4pbhN+HzqfwBMdXhlzjWsB5w=</DigestValue>
      </Reference>
      <Reference URI="/xl/styles.xml?ContentType=application/vnd.openxmlformats-officedocument.spreadsheetml.styles+xml">
        <DigestMethod Algorithm="http://www.w3.org/2001/04/xmlenc#sha256"/>
        <DigestValue>GrUwkgwsriKbjmXnE5qV5Vko/i5i+xxZonpEP8IQH9g=</DigestValue>
      </Reference>
      <Reference URI="/xl/theme/theme1.xml?ContentType=application/vnd.openxmlformats-officedocument.theme+xml">
        <DigestMethod Algorithm="http://www.w3.org/2001/04/xmlenc#sha256"/>
        <DigestValue>cI0/HXUJqryaYoRwZC3vNBHtNesfR3Vou+AOm9g0lJo=</DigestValue>
      </Reference>
      <Reference URI="/xl/vbaProject.bin?ContentType=application/vnd.ms-office.vbaProject">
        <DigestMethod Algorithm="http://www.w3.org/2001/04/xmlenc#sha256"/>
        <DigestValue>R5+xwxiL+nHvWLHUbE7CUTEEZ8js3bqI0sVd+SIesSE=</DigestValue>
      </Reference>
      <Reference URI="/xl/workbook.xml?ContentType=application/vnd.ms-excel.sheet.macroEnabled.main+xml">
        <DigestMethod Algorithm="http://www.w3.org/2001/04/xmlenc#sha256"/>
        <DigestValue>59B6V9fT0Y7jjQ0tcPLDg012wEtt+kojuwYbwHU+NbQ=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NvEi2owju9H0Eo0PGsTwwt+ObSbM/e0S6Z22sUVoZeo=</DigestValue>
      </Reference>
      <Reference URI="/xl/worksheets/sheet10.xml?ContentType=application/vnd.openxmlformats-officedocument.spreadsheetml.worksheet+xml">
        <DigestMethod Algorithm="http://www.w3.org/2001/04/xmlenc#sha256"/>
        <DigestValue>GaQSTw1iLDx9KQmLW57stnEAmGAr8TcTC0GmkDUfyhg=</DigestValue>
      </Reference>
      <Reference URI="/xl/worksheets/sheet11.xml?ContentType=application/vnd.openxmlformats-officedocument.spreadsheetml.worksheet+xml">
        <DigestMethod Algorithm="http://www.w3.org/2001/04/xmlenc#sha256"/>
        <DigestValue>/5OftO31fmJHJChJc79tXIw+qp+vxwPqOVoaby1xveI=</DigestValue>
      </Reference>
      <Reference URI="/xl/worksheets/sheet12.xml?ContentType=application/vnd.openxmlformats-officedocument.spreadsheetml.worksheet+xml">
        <DigestMethod Algorithm="http://www.w3.org/2001/04/xmlenc#sha256"/>
        <DigestValue>/zslC8Earh4C2BTfPMUMETMEZ0Rkspj1PWWYb65WdN8=</DigestValue>
      </Reference>
      <Reference URI="/xl/worksheets/sheet13.xml?ContentType=application/vnd.openxmlformats-officedocument.spreadsheetml.worksheet+xml">
        <DigestMethod Algorithm="http://www.w3.org/2001/04/xmlenc#sha256"/>
        <DigestValue>jQ/NmBdIOLaBInEKvXtipMryMs8XDlWE0OjOpf0oQjo=</DigestValue>
      </Reference>
      <Reference URI="/xl/worksheets/sheet14.xml?ContentType=application/vnd.openxmlformats-officedocument.spreadsheetml.worksheet+xml">
        <DigestMethod Algorithm="http://www.w3.org/2001/04/xmlenc#sha256"/>
        <DigestValue>xRpPVu9BQrqXT3NziRjsEuz6T5XKkVlzxM3BJGcV/4A=</DigestValue>
      </Reference>
      <Reference URI="/xl/worksheets/sheet15.xml?ContentType=application/vnd.openxmlformats-officedocument.spreadsheetml.worksheet+xml">
        <DigestMethod Algorithm="http://www.w3.org/2001/04/xmlenc#sha256"/>
        <DigestValue>K1Ga1/VUg9OVE/3BhugY8rP4aCQL0gis2w+1Er13HlI=</DigestValue>
      </Reference>
      <Reference URI="/xl/worksheets/sheet16.xml?ContentType=application/vnd.openxmlformats-officedocument.spreadsheetml.worksheet+xml">
        <DigestMethod Algorithm="http://www.w3.org/2001/04/xmlenc#sha256"/>
        <DigestValue>KXv3sGU0bpcEFQTB2kJIQJMtEbhEqQvamDvra0Jw1po=</DigestValue>
      </Reference>
      <Reference URI="/xl/worksheets/sheet17.xml?ContentType=application/vnd.openxmlformats-officedocument.spreadsheetml.worksheet+xml">
        <DigestMethod Algorithm="http://www.w3.org/2001/04/xmlenc#sha256"/>
        <DigestValue>LvcwQeVfBrGyaWq4aAHTWo1DnhAkNj3uOYi6rwUYcrA=</DigestValue>
      </Reference>
      <Reference URI="/xl/worksheets/sheet18.xml?ContentType=application/vnd.openxmlformats-officedocument.spreadsheetml.worksheet+xml">
        <DigestMethod Algorithm="http://www.w3.org/2001/04/xmlenc#sha256"/>
        <DigestValue>kXdB/xzqa49LnO0jHR7CkhQYRv3uw8WzEui91hrSLYE=</DigestValue>
      </Reference>
      <Reference URI="/xl/worksheets/sheet19.xml?ContentType=application/vnd.openxmlformats-officedocument.spreadsheetml.worksheet+xml">
        <DigestMethod Algorithm="http://www.w3.org/2001/04/xmlenc#sha256"/>
        <DigestValue>Qe6oCz+mitIwOvEBJ3C09Inm2IJug0aN/nRLZOqJBk4=</DigestValue>
      </Reference>
      <Reference URI="/xl/worksheets/sheet2.xml?ContentType=application/vnd.openxmlformats-officedocument.spreadsheetml.worksheet+xml">
        <DigestMethod Algorithm="http://www.w3.org/2001/04/xmlenc#sha256"/>
        <DigestValue>rCtAAlTrohOaD1ksYEEwFU67XDeq7xxUjnSFS3Nh1mc=</DigestValue>
      </Reference>
      <Reference URI="/xl/worksheets/sheet20.xml?ContentType=application/vnd.openxmlformats-officedocument.spreadsheetml.worksheet+xml">
        <DigestMethod Algorithm="http://www.w3.org/2001/04/xmlenc#sha256"/>
        <DigestValue>se5xrchMDL7flDQ49OgRCNtGhImmiAKo/ySimUbNpZk=</DigestValue>
      </Reference>
      <Reference URI="/xl/worksheets/sheet21.xml?ContentType=application/vnd.openxmlformats-officedocument.spreadsheetml.worksheet+xml">
        <DigestMethod Algorithm="http://www.w3.org/2001/04/xmlenc#sha256"/>
        <DigestValue>nEeVmTmnCzATM4dzjE3s7jydIQ3a5ZavGdyhxNcfeLw=</DigestValue>
      </Reference>
      <Reference URI="/xl/worksheets/sheet22.xml?ContentType=application/vnd.openxmlformats-officedocument.spreadsheetml.worksheet+xml">
        <DigestMethod Algorithm="http://www.w3.org/2001/04/xmlenc#sha256"/>
        <DigestValue>fMgqjJ+LeZq/8ZX7r/KvJPXBZqC9cz1xykuwOJNLELs=</DigestValue>
      </Reference>
      <Reference URI="/xl/worksheets/sheet23.xml?ContentType=application/vnd.openxmlformats-officedocument.spreadsheetml.worksheet+xml">
        <DigestMethod Algorithm="http://www.w3.org/2001/04/xmlenc#sha256"/>
        <DigestValue>Woa9X45iJ8SzzsdL5aMFrNb5JHrdgLLQ4H4d6+UKUUs=</DigestValue>
      </Reference>
      <Reference URI="/xl/worksheets/sheet24.xml?ContentType=application/vnd.openxmlformats-officedocument.spreadsheetml.worksheet+xml">
        <DigestMethod Algorithm="http://www.w3.org/2001/04/xmlenc#sha256"/>
        <DigestValue>7kjAThJgusFYFa5yUFKg1siXl1RIym3lvDZMW7kv4QY=</DigestValue>
      </Reference>
      <Reference URI="/xl/worksheets/sheet25.xml?ContentType=application/vnd.openxmlformats-officedocument.spreadsheetml.worksheet+xml">
        <DigestMethod Algorithm="http://www.w3.org/2001/04/xmlenc#sha256"/>
        <DigestValue>hUTCs1wou49cD0KJFtr0OJ8Jw2pwJeNNkCaxho75qwc=</DigestValue>
      </Reference>
      <Reference URI="/xl/worksheets/sheet26.xml?ContentType=application/vnd.openxmlformats-officedocument.spreadsheetml.worksheet+xml">
        <DigestMethod Algorithm="http://www.w3.org/2001/04/xmlenc#sha256"/>
        <DigestValue>/zTvp/lx3OEKtZu10tHl3IhDfvLw2TROu51MNocDVrE=</DigestValue>
      </Reference>
      <Reference URI="/xl/worksheets/sheet27.xml?ContentType=application/vnd.openxmlformats-officedocument.spreadsheetml.worksheet+xml">
        <DigestMethod Algorithm="http://www.w3.org/2001/04/xmlenc#sha256"/>
        <DigestValue>JsuOx3VIWPGMIB+1jpSGN8+kuemAyijVJpTBjzLGeB0=</DigestValue>
      </Reference>
      <Reference URI="/xl/worksheets/sheet28.xml?ContentType=application/vnd.openxmlformats-officedocument.spreadsheetml.worksheet+xml">
        <DigestMethod Algorithm="http://www.w3.org/2001/04/xmlenc#sha256"/>
        <DigestValue>fgJzCNlDUS6x83pU4f+AwsZm+9TpQbca6ncRxV7OTDY=</DigestValue>
      </Reference>
      <Reference URI="/xl/worksheets/sheet29.xml?ContentType=application/vnd.openxmlformats-officedocument.spreadsheetml.worksheet+xml">
        <DigestMethod Algorithm="http://www.w3.org/2001/04/xmlenc#sha256"/>
        <DigestValue>hCLG1lE5V8xiKyWZSQFE88pzSlZKdY8OSTKridJgm7M=</DigestValue>
      </Reference>
      <Reference URI="/xl/worksheets/sheet3.xml?ContentType=application/vnd.openxmlformats-officedocument.spreadsheetml.worksheet+xml">
        <DigestMethod Algorithm="http://www.w3.org/2001/04/xmlenc#sha256"/>
        <DigestValue>B/QgL0FHngnkUudYOvndIvfGl0IgcATZNRG3Py6ALF4=</DigestValue>
      </Reference>
      <Reference URI="/xl/worksheets/sheet30.xml?ContentType=application/vnd.openxmlformats-officedocument.spreadsheetml.worksheet+xml">
        <DigestMethod Algorithm="http://www.w3.org/2001/04/xmlenc#sha256"/>
        <DigestValue>cvHIKkphu40qpF49cWoh9sm+F0NCasKZYnI6c/7PCPw=</DigestValue>
      </Reference>
      <Reference URI="/xl/worksheets/sheet31.xml?ContentType=application/vnd.openxmlformats-officedocument.spreadsheetml.worksheet+xml">
        <DigestMethod Algorithm="http://www.w3.org/2001/04/xmlenc#sha256"/>
        <DigestValue>T3i356NTlydzZAa93PB9tYBWxoPeggA66dO+PToiRdw=</DigestValue>
      </Reference>
      <Reference URI="/xl/worksheets/sheet32.xml?ContentType=application/vnd.openxmlformats-officedocument.spreadsheetml.worksheet+xml">
        <DigestMethod Algorithm="http://www.w3.org/2001/04/xmlenc#sha256"/>
        <DigestValue>lcddguFjZq/77EypodNFE395LbUnpj80rF6IEWz1f38=</DigestValue>
      </Reference>
      <Reference URI="/xl/worksheets/sheet33.xml?ContentType=application/vnd.openxmlformats-officedocument.spreadsheetml.worksheet+xml">
        <DigestMethod Algorithm="http://www.w3.org/2001/04/xmlenc#sha256"/>
        <DigestValue>Y9Epiw2wv4AmSVDykHxiPDJDJ59nEh3gWq1ijD14wt0=</DigestValue>
      </Reference>
      <Reference URI="/xl/worksheets/sheet34.xml?ContentType=application/vnd.openxmlformats-officedocument.spreadsheetml.worksheet+xml">
        <DigestMethod Algorithm="http://www.w3.org/2001/04/xmlenc#sha256"/>
        <DigestValue>FN8EHlqRj/77Rw/7j+RKdiv8YJ3MMG083I2WVd3J3gs=</DigestValue>
      </Reference>
      <Reference URI="/xl/worksheets/sheet35.xml?ContentType=application/vnd.openxmlformats-officedocument.spreadsheetml.worksheet+xml">
        <DigestMethod Algorithm="http://www.w3.org/2001/04/xmlenc#sha256"/>
        <DigestValue>hfKg0q0hQpekETD0KGcWKOKVAMYlWtwy5b2K6h5rGcs=</DigestValue>
      </Reference>
      <Reference URI="/xl/worksheets/sheet36.xml?ContentType=application/vnd.openxmlformats-officedocument.spreadsheetml.worksheet+xml">
        <DigestMethod Algorithm="http://www.w3.org/2001/04/xmlenc#sha256"/>
        <DigestValue>AXL/r2B41oOMUocf2O1X6csUzUtnIfVjoNCVg/kQATU=</DigestValue>
      </Reference>
      <Reference URI="/xl/worksheets/sheet37.xml?ContentType=application/vnd.openxmlformats-officedocument.spreadsheetml.worksheet+xml">
        <DigestMethod Algorithm="http://www.w3.org/2001/04/xmlenc#sha256"/>
        <DigestValue>sSwjnL2Xh2lNP8YEyL4E017SBHqAsXIuQVIl/Jv8KQk=</DigestValue>
      </Reference>
      <Reference URI="/xl/worksheets/sheet38.xml?ContentType=application/vnd.openxmlformats-officedocument.spreadsheetml.worksheet+xml">
        <DigestMethod Algorithm="http://www.w3.org/2001/04/xmlenc#sha256"/>
        <DigestValue>F8TNRsm7VKKXsWc5/NZvmNgJ7FeQPHHuAvu7gxgPraw=</DigestValue>
      </Reference>
      <Reference URI="/xl/worksheets/sheet39.xml?ContentType=application/vnd.openxmlformats-officedocument.spreadsheetml.worksheet+xml">
        <DigestMethod Algorithm="http://www.w3.org/2001/04/xmlenc#sha256"/>
        <DigestValue>vwNgwe7g3nE7G9EAsasYiuo1GLqQbey9HBUbq2PcLGA=</DigestValue>
      </Reference>
      <Reference URI="/xl/worksheets/sheet4.xml?ContentType=application/vnd.openxmlformats-officedocument.spreadsheetml.worksheet+xml">
        <DigestMethod Algorithm="http://www.w3.org/2001/04/xmlenc#sha256"/>
        <DigestValue>tNvqp4jEgv48avoa11EMlkPxRIPVr1Bb1wJ3I6QfNCg=</DigestValue>
      </Reference>
      <Reference URI="/xl/worksheets/sheet40.xml?ContentType=application/vnd.openxmlformats-officedocument.spreadsheetml.worksheet+xml">
        <DigestMethod Algorithm="http://www.w3.org/2001/04/xmlenc#sha256"/>
        <DigestValue>ndDilX02DFaoEpKKBuTPoxXkwGSU5OORJ85sIjClDdo=</DigestValue>
      </Reference>
      <Reference URI="/xl/worksheets/sheet41.xml?ContentType=application/vnd.openxmlformats-officedocument.spreadsheetml.worksheet+xml">
        <DigestMethod Algorithm="http://www.w3.org/2001/04/xmlenc#sha256"/>
        <DigestValue>Cq8uC6h3Y/GbvSWSAwS411m99ZAW7lf/mxxxrOgcNjc=</DigestValue>
      </Reference>
      <Reference URI="/xl/worksheets/sheet42.xml?ContentType=application/vnd.openxmlformats-officedocument.spreadsheetml.worksheet+xml">
        <DigestMethod Algorithm="http://www.w3.org/2001/04/xmlenc#sha256"/>
        <DigestValue>SvL00aoiWvtWYx6LAdn77XVZPHmSM20g74mwqha8Pas=</DigestValue>
      </Reference>
      <Reference URI="/xl/worksheets/sheet43.xml?ContentType=application/vnd.openxmlformats-officedocument.spreadsheetml.worksheet+xml">
        <DigestMethod Algorithm="http://www.w3.org/2001/04/xmlenc#sha256"/>
        <DigestValue>M5gjeDF7xhjibclxbC1fuzVOjbwaE3bmciJ65YuHniw=</DigestValue>
      </Reference>
      <Reference URI="/xl/worksheets/sheet44.xml?ContentType=application/vnd.openxmlformats-officedocument.spreadsheetml.worksheet+xml">
        <DigestMethod Algorithm="http://www.w3.org/2001/04/xmlenc#sha256"/>
        <DigestValue>r/Wqwhu+Lrxn3trnH1f5at73qj726PwvWvxiv59LYNU=</DigestValue>
      </Reference>
      <Reference URI="/xl/worksheets/sheet45.xml?ContentType=application/vnd.openxmlformats-officedocument.spreadsheetml.worksheet+xml">
        <DigestMethod Algorithm="http://www.w3.org/2001/04/xmlenc#sha256"/>
        <DigestValue>mZFd8y1TB1qahp/igtu1rX4MC3MUi/6A3HkU3hhZMPc=</DigestValue>
      </Reference>
      <Reference URI="/xl/worksheets/sheet46.xml?ContentType=application/vnd.openxmlformats-officedocument.spreadsheetml.worksheet+xml">
        <DigestMethod Algorithm="http://www.w3.org/2001/04/xmlenc#sha256"/>
        <DigestValue>m/DaefLifgTOz2bP7NrlkllRLwvsyULXTQU7asbgaqU=</DigestValue>
      </Reference>
      <Reference URI="/xl/worksheets/sheet47.xml?ContentType=application/vnd.openxmlformats-officedocument.spreadsheetml.worksheet+xml">
        <DigestMethod Algorithm="http://www.w3.org/2001/04/xmlenc#sha256"/>
        <DigestValue>j0GgcYmG5OZ2Ty1veQ/K3aTcgvBWHKfD58gPvnDLd8I=</DigestValue>
      </Reference>
      <Reference URI="/xl/worksheets/sheet5.xml?ContentType=application/vnd.openxmlformats-officedocument.spreadsheetml.worksheet+xml">
        <DigestMethod Algorithm="http://www.w3.org/2001/04/xmlenc#sha256"/>
        <DigestValue>p1ykn5ORdi0Ejdrz7A+zCNp/gGVMuHsk9OQTBC5/Z5A=</DigestValue>
      </Reference>
      <Reference URI="/xl/worksheets/sheet6.xml?ContentType=application/vnd.openxmlformats-officedocument.spreadsheetml.worksheet+xml">
        <DigestMethod Algorithm="http://www.w3.org/2001/04/xmlenc#sha256"/>
        <DigestValue>ED2uxgSV9IvtlIuoDeAC+5X/nAu22JsET/3xsbDda+s=</DigestValue>
      </Reference>
      <Reference URI="/xl/worksheets/sheet7.xml?ContentType=application/vnd.openxmlformats-officedocument.spreadsheetml.worksheet+xml">
        <DigestMethod Algorithm="http://www.w3.org/2001/04/xmlenc#sha256"/>
        <DigestValue>AWG4P2IhGi7R2CXF5UV8xUAyKjlDBbhcVT8AkcjW9W8=</DigestValue>
      </Reference>
      <Reference URI="/xl/worksheets/sheet8.xml?ContentType=application/vnd.openxmlformats-officedocument.spreadsheetml.worksheet+xml">
        <DigestMethod Algorithm="http://www.w3.org/2001/04/xmlenc#sha256"/>
        <DigestValue>Ts2iyhiiXbHKoXH59ok/Msrs8zhKxnTlyaYM4SYkb14=</DigestValue>
      </Reference>
      <Reference URI="/xl/worksheets/sheet9.xml?ContentType=application/vnd.openxmlformats-officedocument.spreadsheetml.worksheet+xml">
        <DigestMethod Algorithm="http://www.w3.org/2001/04/xmlenc#sha256"/>
        <DigestValue>r6OtiGfauBpyQM1IAVy7B0AXuEJ93gYvcU8fqbpgcOY=</DigestValue>
      </Reference>
    </Manifest>
    <SignatureProperties>
      <SignatureProperty Id="idSignatureTime" Target="#idPackageSignature">
        <mdssi:SignatureTime xmlns:mdssi="http://schemas.openxmlformats.org/package/2006/digital-signature">
          <mdssi:Format>YYYY-MM-DDThh:mm:ssTZD</mdssi:Format>
          <mdssi:Value>2024-05-17T21:35:13Z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16.0.17531/26</OfficeVersion>
          <ApplicationVersion>16.0.17531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2024-05-17T21:35:13Z</xd:SigningTime>
          <xd:SigningCertificate>
            <xd:Cert>
              <xd:CertDigest>
                <DigestMethod Algorithm="http://www.w3.org/2001/04/xmlenc#sha256"/>
                <DigestValue>QsHcp5MUU3AFznWg1i3CC+nDn9rjo0IaqN8e5FYahYA=</DigestValue>
              </xd:CertDigest>
              <xd:IssuerSerial>
                <X509IssuerName>SERIALNUMBER=RUC80080610-7, CN=CODE100 S.A., OU=Prestador Cualificado de Servicios de Confianza, O=ICPP, C=PY</X509IssuerName>
                <X509SerialNumber>319431661474584882308687810759218075900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M+ZvOXbRl5GDBN1/2NDE6zsnVPkULKX0/snSWvt5vqM=</DigestValue>
    </Reference>
    <Reference Type="http://www.w3.org/2000/09/xmldsig#Object" URI="#idOfficeObject">
      <DigestMethod Algorithm="http://www.w3.org/2001/04/xmlenc#sha256"/>
      <DigestValue>FwxNPxKsJlCy/+HTPg0peDN4Wmu8zk53/K+3ZE1g8ro=</DigestValue>
    </Reference>
    <Reference Type="http://uri.etsi.org/01903#SignedProperties" URI="#idSignedProperties">
      <Transforms>
        <Transform Algorithm="http://www.w3.org/TR/2001/REC-xml-c14n-20010315"/>
      </Transforms>
      <DigestMethod Algorithm="http://www.w3.org/2001/04/xmlenc#sha256"/>
      <DigestValue>Gd08giKNVdjGsgCwPp3TlcW6Vv8t1kuckWILTLRWe/M=</DigestValue>
    </Reference>
    <Reference Type="http://www.w3.org/2000/09/xmldsig#Object" URI="#idValidSigLnImg">
      <DigestMethod Algorithm="http://www.w3.org/2001/04/xmlenc#sha256"/>
      <DigestValue>Z3bOdggcdylJ4ElhFPQbgprP3sTxlzE8PLYLX3ppLuU=</DigestValue>
    </Reference>
    <Reference Type="http://www.w3.org/2000/09/xmldsig#Object" URI="#idInvalidSigLnImg">
      <DigestMethod Algorithm="http://www.w3.org/2001/04/xmlenc#sha256"/>
      <DigestValue>hS1/RrQrCOsRnEDy1VUL+dm/x0P/ahqu4TEuavA4ZqI=</DigestValue>
    </Reference>
  </SignedInfo>
  <SignatureValue>ZWO2xj0+nGIFR0xERtfOjSkzvGXYLoBDbE6F+IB2OGh61PI/64OcWIT1SBCcj7w2/VBz+DRPtcBV
3TJKXH6IEt+/tUJchGZnBXJFbyGSgIzMauT/yEmPWWZgZmfLkYJvSJPOmCt/OUAeUlph7W6dU+Aa
oajhIq5TRz+dHvkSSnaqpr73XOQHUQuURsStE7jTcXrNb1e9f0Hev/2fiVHaFF/NBdEHwU6j4MHL
rSzg3bhzrybtgPNI5wzrNK6j1XahR0jE1g/dRwJcCBHQhY/hPGX/EWQRMFvGv0j1LzA8hbdqMsjF
qtGawwxne9MW1iNMNr7ZU3hPdn+GBZdo9H6Jfw==</SignatureValue>
  <KeyInfo>
    <X509Data>
      <X509Certificate>MIIH+DCCBeCgAwIBAgIIeNqF6U7gsKowDQYJKoZIhvcNAQELBQAwWzEXMBUGA1UEBRMOUlVDIDgwMDUwMTcyLTExGjAYBgNVBAMTEUNBLURPQ1VNRU5UQSBTLkEuMRcwFQYDVQQKEw5ET0NVTUVOVEEgUy5BLjELMAkGA1UEBhMCUFkwHhcNMjIwNjA4MTgwNTUzWhcNMjQwNjA3MTgxNTUzWjCBnzELMAkGA1UEBhMCUFkxFDASBgNVBAQMC0FMR09SVEEgUkVZMRIwEAYDVQQFEwlDSTczNzU3NDExFjAUBgNVBCoMDUJFUk5BUkRPIEpPU0UxFzAVBgNVBAoMDlBFUlNPTkEgRklTSUNBMREwDwYDVQQLDAhGSVJNQSBGMjEiMCAGA1UEAwwZQkVSTkFSRE8gSk9TRSBBTEdPUlRBIFJFWTCCASIwDQYJKoZIhvcNAQEBBQADggEPADCCAQoCggEBAO1xcfPg0fdXmW54K1Dl+FbK9dYGuscdY13nYxE1knQx9nuyW7rn52Imd3kFSxIRwcsN+Gg/k0kk7olqOdKbRn58KBb9JMf46pkg9PsEHI/wTAXqQCJmlQ9320prgVTxFK+kNj6SJDIrkacJpC8haK7bzocxFDr7GJgd/O0zPmgsNRFDfjdcTWVYNXpRkiLm6q66IFJqdJ7TZkifHljxLsGaLaEmvCrRO9OR0SWN6+QyvFnykb2q0hnIeXoaHIdfJzoN5jZV4pTTcZNV8BoT7+ltcbSbkQ1XCy8dRQt1iRLvucSO2jCQAFfeAOxkT+q+OXh5/l9eSRZYwxzoq7Of/b8CAwEAAaOCA3kwggN1MAwGA1UdEwEB/wQCMAAwDgYDVR0PAQH/BAQDAgXgMCoGA1UdJQEB/wQgMB4GCCsGAQUFBwMBBggrBgEFBQcDAgYIKwYBBQUHAwQwHQYDVR0OBBYEFKowtvYyrpYC1VanNuaekFIomlFz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dBgNVHREEFjAUgRJiYWxnb3J0YU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R/bEo4JSzfGb8okphklKGupI1xoimDTecz0AHmlSUJ7AuxCBtBpb2IKV8cH9ul3R/mFziXdKHRjEYY915xlpVur7V8PpG20P3bhxhqtxU3lCINRnVk3AoTcCQjv6ev0rzSE2fM/wcO6g0ch3SOri8qNIzoyLMlxiV2DohNnWPAJHHRUukvgw35IS9a5iQCud7+hgK1VCnuoZzzStS1AijaGhZnErm6ehXNZHBhlIxrPagfrQ5+2bi7sXtfNv0lNhkO7P2/vyasOxaJ0DznWgBbxIPy/pycVdEcjl0yF8ccGqtOSB87OquAnZCUXrJ90LVFbzqTm+8DJVx0E0nhL9lCqHNV1qF3Puwk/hF1WN2VeYDpNAl2bHWcCu1b4XAP0U1Ul/eM9Rh0nrQY393eQxUTK1XeIJCBYcUqR6lS+KloNpWL/a2w8owxNap4twlYmRUeBsI1p5sYh2/FYkIjevf6NJObWj7ihMvKPobKtsy1TS6Jw7dToRVufbK2XYajyrMJujbbbtL5OpYlvpXOm7DHuXx5Q6kauyO9EJIni+iT6cKd/fMe6H58b+2LBJgc4lVE4hxsTBiBk7ct2QGxMbxc8NtK7NUtcTi3eO0g66irWi3BDKWuZ093yiqaReSCyp6mPTsWUSX7CLFotRjn3nRI62I3WhFWFKBf/kvgu6d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h8YaIVHHw1gD0SZZa3ZHAE5Zi0SJ5W/z1w9K/XYBahM=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woYJ0xlsn9PSZzOEQO80mdZJD/4AJuA7Z9ryBRC62/U=</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SeMIqO6jMtqN//SHE6LslQtI3FGf93t6+lItkNUxG2Y=</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3Xb7JhngpnzyfgaiEltWYMcB1LkaSnLyeCS0R7Y/Kjw=</DigestValue>
      </Reference>
      <Reference URI="/xl/media/image3.emf?ContentType=image/x-emf">
        <DigestMethod Algorithm="http://www.w3.org/2001/04/xmlenc#sha256"/>
        <DigestValue>58Soslo2LnbpwB6UkVEUzvl6BawW15iYVydoe61d7oo=</DigestValue>
      </Reference>
      <Reference URI="/xl/media/image4.emf?ContentType=image/x-emf">
        <DigestMethod Algorithm="http://www.w3.org/2001/04/xmlenc#sha256"/>
        <DigestValue>JMusk9AjalS9FUjha5/P826bhBoji1AjGXY9aAMCDbM=</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O4EL+5DJ372ca710QkqLzUsiCrEv76Y6q5kVLhW9L/c=</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O4EL+5DJ372ca710QkqLzUsiCrEv76Y6q5kVLhW9L/c=</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O4EL+5DJ372ca710QkqLzUsiCrEv76Y6q5kVLhW9L/c=</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O4EL+5DJ372ca710QkqLzUsiCrEv76Y6q5kVLhW9L/c=</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O4EL+5DJ372ca710QkqLzUsiCrEv76Y6q5kVLhW9L/c=</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zYOxL3iC+vqICfAKG4O4pbhN+HzqfwBMdXhlzjWsB5w=</DigestValue>
      </Reference>
      <Reference URI="/xl/styles.xml?ContentType=application/vnd.openxmlformats-officedocument.spreadsheetml.styles+xml">
        <DigestMethod Algorithm="http://www.w3.org/2001/04/xmlenc#sha256"/>
        <DigestValue>GrUwkgwsriKbjmXnE5qV5Vko/i5i+xxZonpEP8IQH9g=</DigestValue>
      </Reference>
      <Reference URI="/xl/theme/theme1.xml?ContentType=application/vnd.openxmlformats-officedocument.theme+xml">
        <DigestMethod Algorithm="http://www.w3.org/2001/04/xmlenc#sha256"/>
        <DigestValue>cI0/HXUJqryaYoRwZC3vNBHtNesfR3Vou+AOm9g0lJo=</DigestValue>
      </Reference>
      <Reference URI="/xl/vbaProject.bin?ContentType=application/vnd.ms-office.vbaProject">
        <DigestMethod Algorithm="http://www.w3.org/2001/04/xmlenc#sha256"/>
        <DigestValue>R5+xwxiL+nHvWLHUbE7CUTEEZ8js3bqI0sVd+SIesSE=</DigestValue>
      </Reference>
      <Reference URI="/xl/workbook.xml?ContentType=application/vnd.ms-excel.sheet.macroEnabled.main+xml">
        <DigestMethod Algorithm="http://www.w3.org/2001/04/xmlenc#sha256"/>
        <DigestValue>59B6V9fT0Y7jjQ0tcPLDg012wEtt+kojuwYbwHU+NbQ=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NvEi2owju9H0Eo0PGsTwwt+ObSbM/e0S6Z22sUVoZeo=</DigestValue>
      </Reference>
      <Reference URI="/xl/worksheets/sheet10.xml?ContentType=application/vnd.openxmlformats-officedocument.spreadsheetml.worksheet+xml">
        <DigestMethod Algorithm="http://www.w3.org/2001/04/xmlenc#sha256"/>
        <DigestValue>GaQSTw1iLDx9KQmLW57stnEAmGAr8TcTC0GmkDUfyhg=</DigestValue>
      </Reference>
      <Reference URI="/xl/worksheets/sheet11.xml?ContentType=application/vnd.openxmlformats-officedocument.spreadsheetml.worksheet+xml">
        <DigestMethod Algorithm="http://www.w3.org/2001/04/xmlenc#sha256"/>
        <DigestValue>/5OftO31fmJHJChJc79tXIw+qp+vxwPqOVoaby1xveI=</DigestValue>
      </Reference>
      <Reference URI="/xl/worksheets/sheet12.xml?ContentType=application/vnd.openxmlformats-officedocument.spreadsheetml.worksheet+xml">
        <DigestMethod Algorithm="http://www.w3.org/2001/04/xmlenc#sha256"/>
        <DigestValue>/zslC8Earh4C2BTfPMUMETMEZ0Rkspj1PWWYb65WdN8=</DigestValue>
      </Reference>
      <Reference URI="/xl/worksheets/sheet13.xml?ContentType=application/vnd.openxmlformats-officedocument.spreadsheetml.worksheet+xml">
        <DigestMethod Algorithm="http://www.w3.org/2001/04/xmlenc#sha256"/>
        <DigestValue>jQ/NmBdIOLaBInEKvXtipMryMs8XDlWE0OjOpf0oQjo=</DigestValue>
      </Reference>
      <Reference URI="/xl/worksheets/sheet14.xml?ContentType=application/vnd.openxmlformats-officedocument.spreadsheetml.worksheet+xml">
        <DigestMethod Algorithm="http://www.w3.org/2001/04/xmlenc#sha256"/>
        <DigestValue>xRpPVu9BQrqXT3NziRjsEuz6T5XKkVlzxM3BJGcV/4A=</DigestValue>
      </Reference>
      <Reference URI="/xl/worksheets/sheet15.xml?ContentType=application/vnd.openxmlformats-officedocument.spreadsheetml.worksheet+xml">
        <DigestMethod Algorithm="http://www.w3.org/2001/04/xmlenc#sha256"/>
        <DigestValue>K1Ga1/VUg9OVE/3BhugY8rP4aCQL0gis2w+1Er13HlI=</DigestValue>
      </Reference>
      <Reference URI="/xl/worksheets/sheet16.xml?ContentType=application/vnd.openxmlformats-officedocument.spreadsheetml.worksheet+xml">
        <DigestMethod Algorithm="http://www.w3.org/2001/04/xmlenc#sha256"/>
        <DigestValue>KXv3sGU0bpcEFQTB2kJIQJMtEbhEqQvamDvra0Jw1po=</DigestValue>
      </Reference>
      <Reference URI="/xl/worksheets/sheet17.xml?ContentType=application/vnd.openxmlformats-officedocument.spreadsheetml.worksheet+xml">
        <DigestMethod Algorithm="http://www.w3.org/2001/04/xmlenc#sha256"/>
        <DigestValue>LvcwQeVfBrGyaWq4aAHTWo1DnhAkNj3uOYi6rwUYcrA=</DigestValue>
      </Reference>
      <Reference URI="/xl/worksheets/sheet18.xml?ContentType=application/vnd.openxmlformats-officedocument.spreadsheetml.worksheet+xml">
        <DigestMethod Algorithm="http://www.w3.org/2001/04/xmlenc#sha256"/>
        <DigestValue>kXdB/xzqa49LnO0jHR7CkhQYRv3uw8WzEui91hrSLYE=</DigestValue>
      </Reference>
      <Reference URI="/xl/worksheets/sheet19.xml?ContentType=application/vnd.openxmlformats-officedocument.spreadsheetml.worksheet+xml">
        <DigestMethod Algorithm="http://www.w3.org/2001/04/xmlenc#sha256"/>
        <DigestValue>Qe6oCz+mitIwOvEBJ3C09Inm2IJug0aN/nRLZOqJBk4=</DigestValue>
      </Reference>
      <Reference URI="/xl/worksheets/sheet2.xml?ContentType=application/vnd.openxmlformats-officedocument.spreadsheetml.worksheet+xml">
        <DigestMethod Algorithm="http://www.w3.org/2001/04/xmlenc#sha256"/>
        <DigestValue>rCtAAlTrohOaD1ksYEEwFU67XDeq7xxUjnSFS3Nh1mc=</DigestValue>
      </Reference>
      <Reference URI="/xl/worksheets/sheet20.xml?ContentType=application/vnd.openxmlformats-officedocument.spreadsheetml.worksheet+xml">
        <DigestMethod Algorithm="http://www.w3.org/2001/04/xmlenc#sha256"/>
        <DigestValue>se5xrchMDL7flDQ49OgRCNtGhImmiAKo/ySimUbNpZk=</DigestValue>
      </Reference>
      <Reference URI="/xl/worksheets/sheet21.xml?ContentType=application/vnd.openxmlformats-officedocument.spreadsheetml.worksheet+xml">
        <DigestMethod Algorithm="http://www.w3.org/2001/04/xmlenc#sha256"/>
        <DigestValue>nEeVmTmnCzATM4dzjE3s7jydIQ3a5ZavGdyhxNcfeLw=</DigestValue>
      </Reference>
      <Reference URI="/xl/worksheets/sheet22.xml?ContentType=application/vnd.openxmlformats-officedocument.spreadsheetml.worksheet+xml">
        <DigestMethod Algorithm="http://www.w3.org/2001/04/xmlenc#sha256"/>
        <DigestValue>fMgqjJ+LeZq/8ZX7r/KvJPXBZqC9cz1xykuwOJNLELs=</DigestValue>
      </Reference>
      <Reference URI="/xl/worksheets/sheet23.xml?ContentType=application/vnd.openxmlformats-officedocument.spreadsheetml.worksheet+xml">
        <DigestMethod Algorithm="http://www.w3.org/2001/04/xmlenc#sha256"/>
        <DigestValue>Woa9X45iJ8SzzsdL5aMFrNb5JHrdgLLQ4H4d6+UKUUs=</DigestValue>
      </Reference>
      <Reference URI="/xl/worksheets/sheet24.xml?ContentType=application/vnd.openxmlformats-officedocument.spreadsheetml.worksheet+xml">
        <DigestMethod Algorithm="http://www.w3.org/2001/04/xmlenc#sha256"/>
        <DigestValue>7kjAThJgusFYFa5yUFKg1siXl1RIym3lvDZMW7kv4QY=</DigestValue>
      </Reference>
      <Reference URI="/xl/worksheets/sheet25.xml?ContentType=application/vnd.openxmlformats-officedocument.spreadsheetml.worksheet+xml">
        <DigestMethod Algorithm="http://www.w3.org/2001/04/xmlenc#sha256"/>
        <DigestValue>hUTCs1wou49cD0KJFtr0OJ8Jw2pwJeNNkCaxho75qwc=</DigestValue>
      </Reference>
      <Reference URI="/xl/worksheets/sheet26.xml?ContentType=application/vnd.openxmlformats-officedocument.spreadsheetml.worksheet+xml">
        <DigestMethod Algorithm="http://www.w3.org/2001/04/xmlenc#sha256"/>
        <DigestValue>/zTvp/lx3OEKtZu10tHl3IhDfvLw2TROu51MNocDVrE=</DigestValue>
      </Reference>
      <Reference URI="/xl/worksheets/sheet27.xml?ContentType=application/vnd.openxmlformats-officedocument.spreadsheetml.worksheet+xml">
        <DigestMethod Algorithm="http://www.w3.org/2001/04/xmlenc#sha256"/>
        <DigestValue>JsuOx3VIWPGMIB+1jpSGN8+kuemAyijVJpTBjzLGeB0=</DigestValue>
      </Reference>
      <Reference URI="/xl/worksheets/sheet28.xml?ContentType=application/vnd.openxmlformats-officedocument.spreadsheetml.worksheet+xml">
        <DigestMethod Algorithm="http://www.w3.org/2001/04/xmlenc#sha256"/>
        <DigestValue>fgJzCNlDUS6x83pU4f+AwsZm+9TpQbca6ncRxV7OTDY=</DigestValue>
      </Reference>
      <Reference URI="/xl/worksheets/sheet29.xml?ContentType=application/vnd.openxmlformats-officedocument.spreadsheetml.worksheet+xml">
        <DigestMethod Algorithm="http://www.w3.org/2001/04/xmlenc#sha256"/>
        <DigestValue>hCLG1lE5V8xiKyWZSQFE88pzSlZKdY8OSTKridJgm7M=</DigestValue>
      </Reference>
      <Reference URI="/xl/worksheets/sheet3.xml?ContentType=application/vnd.openxmlformats-officedocument.spreadsheetml.worksheet+xml">
        <DigestMethod Algorithm="http://www.w3.org/2001/04/xmlenc#sha256"/>
        <DigestValue>B/QgL0FHngnkUudYOvndIvfGl0IgcATZNRG3Py6ALF4=</DigestValue>
      </Reference>
      <Reference URI="/xl/worksheets/sheet30.xml?ContentType=application/vnd.openxmlformats-officedocument.spreadsheetml.worksheet+xml">
        <DigestMethod Algorithm="http://www.w3.org/2001/04/xmlenc#sha256"/>
        <DigestValue>cvHIKkphu40qpF49cWoh9sm+F0NCasKZYnI6c/7PCPw=</DigestValue>
      </Reference>
      <Reference URI="/xl/worksheets/sheet31.xml?ContentType=application/vnd.openxmlformats-officedocument.spreadsheetml.worksheet+xml">
        <DigestMethod Algorithm="http://www.w3.org/2001/04/xmlenc#sha256"/>
        <DigestValue>T3i356NTlydzZAa93PB9tYBWxoPeggA66dO+PToiRdw=</DigestValue>
      </Reference>
      <Reference URI="/xl/worksheets/sheet32.xml?ContentType=application/vnd.openxmlformats-officedocument.spreadsheetml.worksheet+xml">
        <DigestMethod Algorithm="http://www.w3.org/2001/04/xmlenc#sha256"/>
        <DigestValue>lcddguFjZq/77EypodNFE395LbUnpj80rF6IEWz1f38=</DigestValue>
      </Reference>
      <Reference URI="/xl/worksheets/sheet33.xml?ContentType=application/vnd.openxmlformats-officedocument.spreadsheetml.worksheet+xml">
        <DigestMethod Algorithm="http://www.w3.org/2001/04/xmlenc#sha256"/>
        <DigestValue>Y9Epiw2wv4AmSVDykHxiPDJDJ59nEh3gWq1ijD14wt0=</DigestValue>
      </Reference>
      <Reference URI="/xl/worksheets/sheet34.xml?ContentType=application/vnd.openxmlformats-officedocument.spreadsheetml.worksheet+xml">
        <DigestMethod Algorithm="http://www.w3.org/2001/04/xmlenc#sha256"/>
        <DigestValue>FN8EHlqRj/77Rw/7j+RKdiv8YJ3MMG083I2WVd3J3gs=</DigestValue>
      </Reference>
      <Reference URI="/xl/worksheets/sheet35.xml?ContentType=application/vnd.openxmlformats-officedocument.spreadsheetml.worksheet+xml">
        <DigestMethod Algorithm="http://www.w3.org/2001/04/xmlenc#sha256"/>
        <DigestValue>hfKg0q0hQpekETD0KGcWKOKVAMYlWtwy5b2K6h5rGcs=</DigestValue>
      </Reference>
      <Reference URI="/xl/worksheets/sheet36.xml?ContentType=application/vnd.openxmlformats-officedocument.spreadsheetml.worksheet+xml">
        <DigestMethod Algorithm="http://www.w3.org/2001/04/xmlenc#sha256"/>
        <DigestValue>AXL/r2B41oOMUocf2O1X6csUzUtnIfVjoNCVg/kQATU=</DigestValue>
      </Reference>
      <Reference URI="/xl/worksheets/sheet37.xml?ContentType=application/vnd.openxmlformats-officedocument.spreadsheetml.worksheet+xml">
        <DigestMethod Algorithm="http://www.w3.org/2001/04/xmlenc#sha256"/>
        <DigestValue>sSwjnL2Xh2lNP8YEyL4E017SBHqAsXIuQVIl/Jv8KQk=</DigestValue>
      </Reference>
      <Reference URI="/xl/worksheets/sheet38.xml?ContentType=application/vnd.openxmlformats-officedocument.spreadsheetml.worksheet+xml">
        <DigestMethod Algorithm="http://www.w3.org/2001/04/xmlenc#sha256"/>
        <DigestValue>F8TNRsm7VKKXsWc5/NZvmNgJ7FeQPHHuAvu7gxgPraw=</DigestValue>
      </Reference>
      <Reference URI="/xl/worksheets/sheet39.xml?ContentType=application/vnd.openxmlformats-officedocument.spreadsheetml.worksheet+xml">
        <DigestMethod Algorithm="http://www.w3.org/2001/04/xmlenc#sha256"/>
        <DigestValue>vwNgwe7g3nE7G9EAsasYiuo1GLqQbey9HBUbq2PcLGA=</DigestValue>
      </Reference>
      <Reference URI="/xl/worksheets/sheet4.xml?ContentType=application/vnd.openxmlformats-officedocument.spreadsheetml.worksheet+xml">
        <DigestMethod Algorithm="http://www.w3.org/2001/04/xmlenc#sha256"/>
        <DigestValue>tNvqp4jEgv48avoa11EMlkPxRIPVr1Bb1wJ3I6QfNCg=</DigestValue>
      </Reference>
      <Reference URI="/xl/worksheets/sheet40.xml?ContentType=application/vnd.openxmlformats-officedocument.spreadsheetml.worksheet+xml">
        <DigestMethod Algorithm="http://www.w3.org/2001/04/xmlenc#sha256"/>
        <DigestValue>ndDilX02DFaoEpKKBuTPoxXkwGSU5OORJ85sIjClDdo=</DigestValue>
      </Reference>
      <Reference URI="/xl/worksheets/sheet41.xml?ContentType=application/vnd.openxmlformats-officedocument.spreadsheetml.worksheet+xml">
        <DigestMethod Algorithm="http://www.w3.org/2001/04/xmlenc#sha256"/>
        <DigestValue>Cq8uC6h3Y/GbvSWSAwS411m99ZAW7lf/mxxxrOgcNjc=</DigestValue>
      </Reference>
      <Reference URI="/xl/worksheets/sheet42.xml?ContentType=application/vnd.openxmlformats-officedocument.spreadsheetml.worksheet+xml">
        <DigestMethod Algorithm="http://www.w3.org/2001/04/xmlenc#sha256"/>
        <DigestValue>SvL00aoiWvtWYx6LAdn77XVZPHmSM20g74mwqha8Pas=</DigestValue>
      </Reference>
      <Reference URI="/xl/worksheets/sheet43.xml?ContentType=application/vnd.openxmlformats-officedocument.spreadsheetml.worksheet+xml">
        <DigestMethod Algorithm="http://www.w3.org/2001/04/xmlenc#sha256"/>
        <DigestValue>M5gjeDF7xhjibclxbC1fuzVOjbwaE3bmciJ65YuHniw=</DigestValue>
      </Reference>
      <Reference URI="/xl/worksheets/sheet44.xml?ContentType=application/vnd.openxmlformats-officedocument.spreadsheetml.worksheet+xml">
        <DigestMethod Algorithm="http://www.w3.org/2001/04/xmlenc#sha256"/>
        <DigestValue>r/Wqwhu+Lrxn3trnH1f5at73qj726PwvWvxiv59LYNU=</DigestValue>
      </Reference>
      <Reference URI="/xl/worksheets/sheet45.xml?ContentType=application/vnd.openxmlformats-officedocument.spreadsheetml.worksheet+xml">
        <DigestMethod Algorithm="http://www.w3.org/2001/04/xmlenc#sha256"/>
        <DigestValue>mZFd8y1TB1qahp/igtu1rX4MC3MUi/6A3HkU3hhZMPc=</DigestValue>
      </Reference>
      <Reference URI="/xl/worksheets/sheet46.xml?ContentType=application/vnd.openxmlformats-officedocument.spreadsheetml.worksheet+xml">
        <DigestMethod Algorithm="http://www.w3.org/2001/04/xmlenc#sha256"/>
        <DigestValue>m/DaefLifgTOz2bP7NrlkllRLwvsyULXTQU7asbgaqU=</DigestValue>
      </Reference>
      <Reference URI="/xl/worksheets/sheet47.xml?ContentType=application/vnd.openxmlformats-officedocument.spreadsheetml.worksheet+xml">
        <DigestMethod Algorithm="http://www.w3.org/2001/04/xmlenc#sha256"/>
        <DigestValue>j0GgcYmG5OZ2Ty1veQ/K3aTcgvBWHKfD58gPvnDLd8I=</DigestValue>
      </Reference>
      <Reference URI="/xl/worksheets/sheet5.xml?ContentType=application/vnd.openxmlformats-officedocument.spreadsheetml.worksheet+xml">
        <DigestMethod Algorithm="http://www.w3.org/2001/04/xmlenc#sha256"/>
        <DigestValue>p1ykn5ORdi0Ejdrz7A+zCNp/gGVMuHsk9OQTBC5/Z5A=</DigestValue>
      </Reference>
      <Reference URI="/xl/worksheets/sheet6.xml?ContentType=application/vnd.openxmlformats-officedocument.spreadsheetml.worksheet+xml">
        <DigestMethod Algorithm="http://www.w3.org/2001/04/xmlenc#sha256"/>
        <DigestValue>ED2uxgSV9IvtlIuoDeAC+5X/nAu22JsET/3xsbDda+s=</DigestValue>
      </Reference>
      <Reference URI="/xl/worksheets/sheet7.xml?ContentType=application/vnd.openxmlformats-officedocument.spreadsheetml.worksheet+xml">
        <DigestMethod Algorithm="http://www.w3.org/2001/04/xmlenc#sha256"/>
        <DigestValue>AWG4P2IhGi7R2CXF5UV8xUAyKjlDBbhcVT8AkcjW9W8=</DigestValue>
      </Reference>
      <Reference URI="/xl/worksheets/sheet8.xml?ContentType=application/vnd.openxmlformats-officedocument.spreadsheetml.worksheet+xml">
        <DigestMethod Algorithm="http://www.w3.org/2001/04/xmlenc#sha256"/>
        <DigestValue>Ts2iyhiiXbHKoXH59ok/Msrs8zhKxnTlyaYM4SYkb14=</DigestValue>
      </Reference>
      <Reference URI="/xl/worksheets/sheet9.xml?ContentType=application/vnd.openxmlformats-officedocument.spreadsheetml.worksheet+xml">
        <DigestMethod Algorithm="http://www.w3.org/2001/04/xmlenc#sha256"/>
        <DigestValue>r6OtiGfauBpyQM1IAVy7B0AXuEJ93gYvcU8fqbpgcOY=</DigestValue>
      </Reference>
    </Manifest>
    <SignatureProperties>
      <SignatureProperty Id="idSignatureTime" Target="#idPackageSignature">
        <mdssi:SignatureTime xmlns:mdssi="http://schemas.openxmlformats.org/package/2006/digital-signature">
          <mdssi:Format>YYYY-MM-DDThh:mm:ssTZD</mdssi:Format>
          <mdssi:Value>2024-05-17T22:21:11Z</mdssi:Value>
        </mdssi:SignatureTime>
      </SignatureProperty>
    </SignatureProperties>
  </Object>
  <Object Id="idOfficeObject">
    <SignatureProperties>
      <SignatureProperty Id="idOfficeV1Details" Target="#idPackageSignature">
        <SignatureInfoV1 xmlns="http://schemas.microsoft.com/office/2006/digsig">
          <SetupID>{119E34B4-5D9F-44EB-A02E-46C37621A207}</SetupID>
          <SignatureText>Bernardo Algorta</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2024-05-17T22:21:11Z</xd:SigningTime>
          <xd:SigningCertificate>
            <xd:Cert>
              <xd:CertDigest>
                <DigestMethod Algorithm="http://www.w3.org/2001/04/xmlenc#sha256"/>
                <DigestValue>O+rWpfnxZlQHcBC08OhAL72eGEVwqmnsurOftOpgGLY=</DigestValue>
              </xd:CertDigest>
              <xd:IssuerSerial>
                <X509IssuerName>C=PY, O=DOCUMENTA S.A., CN=CA-DOCUMENTA S.A., SERIALNUMBER=RUC 80050172-1</X509IssuerName>
                <X509SerialNumber>8708420066571497642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d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gAAAAFAAAANAEAABUAAAD4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PgAAAAFAAAANQEAABYAAAAlAAAADAAAAAEAAABUAAAAhAAAAPkAAAAFAAAAMwEAABUAAAABAAAAVVWPQSa0j0H5AAAABQAAAAkAAABMAAAAAAAAAAAAAAAAAAAA//////////9gAAAAMQA3AC8ANQAvADIAMAAyADQ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MUAAABWAAAALQAAADsAAACZ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MYAAABXAAAAJQAAAAwAAAAEAAAAVAAAAKwAAAAuAAAAOwAAAMQAAABWAAAAAQAAAFVVj0EmtI9BLgAAADsAAAAQAAAATAAAAAAAAAAAAAAAAAAAAP//////////bAAAAEIAZQByAG4AYQByAGQAbwAgAEEAbABnAG8AcgB0AGEACwAAAAoAAAAHAAAACwAAAAoAAAAHAAAADAAAAAwAAAAFAAAADQAAAAUAAAAMAAAADAAAAAc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cAAAAYAAAABQAAAAAAAAD///8AAAAAACUAAAAMAAAABQAAAEwAAABkAAAACwAAAHYAAAA0AQAAhgAAAAsAAAB2AAAAKgEAABEAAAAhAPAAAAAAAAAAAAAAAIA/AAAAAAAAAAAAAIA/AAAAAAAAAAAAAAAAAAAAAAAAAAAAAAAAAAAAAAAAAAAlAAAADAAAAAAAAIAoAAAADAAAAAUAAAAlAAAADAAAAAEAAAAYAAAADAAAAAAAAAISAAAADAAAAAEAAAAeAAAAGAAAAAsAAAB2AAAANQEAAIcAAAAlAAAADAAAAAEAAABUAAAAnAAAAAwAAAB2AAAAXwAAAIYAAAABAAAAVVWPQSa0j0EMAAAAdgAAAA0AAABMAAAAAAAAAAAAAAAAAAAA//////////9oAAAAUgBlAHAAcgBlAHMAZQBuAHQAYQBuAHQAZQAAAAgAAAAHAAAACAAAAAUAAAAHAAAABgAAAAcAAAAHAAAABAAAAAcAAAAHAAAABAAAAAcAAABLAAAAQAAAADAAAAAFAAAAIAAAAAEAAAABAAAAEAAAAAAAAAAAAAAAQAEAAKAAAAAAAAAAAAAAAEABAACgAAAAJQAAAAwAAAACAAAAJwAAABgAAAAFAAAAAAAAAP///wAAAAAAJQAAAAwAAAAFAAAATAAAAGQAAAALAAAAiwAAABYBAACbAAAACwAAAIsAAAAMAQAAEQAAACEA8AAAAAAAAAAAAAAAgD8AAAAAAAAAAAAAgD8AAAAAAAAAAAAAAAAAAAAAAAAAAAAAAAAAAAAAAAAAACUAAAAMAAAAAAAAgCgAAAAMAAAABQAAACUAAAAMAAAAAQAAABgAAAAMAAAAAAAAAhIAAAAMAAAAAQAAABYAAAAMAAAAAAAAAFQAAAAwAQAADAAAAIsAAAAVAQAAmwAAAAEAAABVVY9BJrSPQQwAAACLAAAAJgAAAEwAAAAEAAAACwAAAIsAAAAXAQAAnAAAAJgAAABGAGkAcgBtAGEAZABvACAAcABvAHIAOgAgAEIARQBSAE4AQQBSAEQATwAgAEoATwBTAEUAIABBAEwARwBPAFIAVABBACAAUgBFAFkABgAAAAMAAAAFAAAACwAAAAcAAAAIAAAACAAAAAQAAAAIAAAACAAAAAUAAAADAAAABAAAAAcAAAAHAAAACAAAAAoAAAAIAAAACAAAAAkAAAAKAAAABAAAAAUAAAAKAAAABwAAAAcAAAAEAAAACAAAAAYAAAAJAAAACgAAAAgAAAAHAAAACAAAAAQAAAAIAAAABwAAAAcAAAAWAAAADAAAAAAAAAAlAAAADAAAAAIAAAAOAAAAFAAAAAAAAAAQAAAAFAAAAA==</Object>
  <Object Id="idInvalidSigLnImg">AQAAAGwAAAAAAAAAAAAAAD8BAACfAAAAAAAAAAAAAABmFgAAOwsAACBFTUYAAAEArB4AAKg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VVWPQSa0j0ErAAAABQAAAA8AAABMAAAAAAAAAAAAAAAAAAAA//////////9sAAAARgBpAHIAbQBhACAAbgBvACAAdgDhAGwAaQBkAGEAcmc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MUAAABWAAAALQAAADsAAACZ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MYAAABXAAAAJQAAAAwAAAAEAAAAVAAAAKwAAAAuAAAAOwAAAMQAAABWAAAAAQAAAFVVj0EmtI9BLgAAADsAAAAQAAAATAAAAAAAAAAAAAAAAAAAAP//////////bAAAAEIAZQByAG4AYQByAGQAbwAgAEEAbABnAG8AcgB0AGEACwAAAAoAAAAHAAAACwAAAAoAAAAHAAAADAAAAAwAAAAFAAAADQAAAAUAAAAMAAAADAAAAAc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cAAAAYAAAABQAAAAAAAAD///8AAAAAACUAAAAMAAAABQAAAEwAAABkAAAACwAAAHYAAAA0AQAAhgAAAAsAAAB2AAAAKgEAABEAAAAhAPAAAAAAAAAAAAAAAIA/AAAAAAAAAAAAAIA/AAAAAAAAAAAAAAAAAAAAAAAAAAAAAAAAAAAAAAAAAAAlAAAADAAAAAAAAIAoAAAADAAAAAUAAAAlAAAADAAAAAEAAAAYAAAADAAAAAAAAAISAAAADAAAAAEAAAAeAAAAGAAAAAsAAAB2AAAANQEAAIcAAAAlAAAADAAAAAEAAABUAAAAnAAAAAwAAAB2AAAAXwAAAIYAAAABAAAAVVWPQSa0j0EMAAAAdgAAAA0AAABMAAAAAAAAAAAAAAAAAAAA//////////9oAAAAUgBlAHAAcgBlAHMAZQBuAHQAYQBuAHQAZQAAAAgAAAAHAAAACAAAAAUAAAAHAAAABgAAAAcAAAAHAAAABAAAAAcAAAAHAAAABAAAAAcAAABLAAAAQAAAADAAAAAFAAAAIAAAAAEAAAABAAAAEAAAAAAAAAAAAAAAQAEAAKAAAAAAAAAAAAAAAEABAACgAAAAJQAAAAwAAAACAAAAJwAAABgAAAAFAAAAAAAAAP///wAAAAAAJQAAAAwAAAAFAAAATAAAAGQAAAALAAAAiwAAABYBAACbAAAACwAAAIsAAAAMAQAAEQAAACEA8AAAAAAAAAAAAAAAgD8AAAAAAAAAAAAAgD8AAAAAAAAAAAAAAAAAAAAAAAAAAAAAAAAAAAAAAAAAACUAAAAMAAAAAAAAgCgAAAAMAAAABQAAACUAAAAMAAAAAQAAABgAAAAMAAAAAAAAAhIAAAAMAAAAAQAAABYAAAAMAAAAAAAAAFQAAAAwAQAADAAAAIsAAAAVAQAAmwAAAAEAAABVVY9BJrSPQQwAAACLAAAAJgAAAEwAAAAEAAAACwAAAIsAAAAXAQAAnAAAAJgAAABGAGkAcgBtAGEAZABvACAAcABvAHIAOgAgAEIARQBSAE4AQQBSAEQATwAgAEoATwBTAEUAIABBAEwARwBPAFIAVABBACAAUgBFAFkABgAAAAMAAAAFAAAACwAAAAcAAAAIAAAACAAAAAQAAAAIAAAACAAAAAUAAAADAAAABAAAAAcAAAAHAAAACAAAAAoAAAAIAAAACAAAAAkAAAAKAAAABAAAAAUAAAAKAAAABwAAAAcAAAAEAAAACAAAAAYAAAAJAAAACgAAAAgAAAAHAAAACAAAAAQAAAAI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ZVwzJ5a8pRf4eqAbYXpN3uso6J/sidyelrz7AD4ZRwagPhbc8CEGlwH0k12lqMQ1y8WHleLADa/f
VmL/2Hv4Lw==</DigestValue>
    </Reference>
    <Reference Type="http://www.w3.org/2000/09/xmldsig#Object" URI="#idOfficeObject">
      <DigestMethod Algorithm="http://www.w3.org/2001/04/xmlenc#sha512"/>
      <DigestValue>wEDuvooNNCFh4XPddFe5j306nbu9rlWGOaqrgUMPu6poMTNQ3R7EpaAoYF7tlxFg+BL2Vm8YfAdf
/3LCkEAX/A==</DigestValue>
    </Reference>
    <Reference Type="http://uri.etsi.org/01903#SignedProperties" URI="#idSignedProperties">
      <Transforms>
        <Transform Algorithm="http://www.w3.org/TR/2001/REC-xml-c14n-20010315"/>
      </Transforms>
      <DigestMethod Algorithm="http://www.w3.org/2001/04/xmlenc#sha512"/>
      <DigestValue>P0x9zTihyvFl1j1yt1pFm6KiTpiztWxhVLf2wP5t1/nVMM7RCl9FMFBbcpky7OCvZasuiWvmOVHe
dZH9EIpI+Q==</DigestValue>
    </Reference>
    <Reference Type="http://www.w3.org/2000/09/xmldsig#Object" URI="#idValidSigLnImg">
      <DigestMethod Algorithm="http://www.w3.org/2001/04/xmlenc#sha512"/>
      <DigestValue>PGTo1jd+rlWiokNu+60pC1/hjI1ly+M1FARRXi9Qf8TBbtzk0C1svNlPJDIlL4ILUsNs75W6gZZY
CkEKTGEH9w==</DigestValue>
    </Reference>
    <Reference Type="http://www.w3.org/2000/09/xmldsig#Object" URI="#idInvalidSigLnImg">
      <DigestMethod Algorithm="http://www.w3.org/2001/04/xmlenc#sha512"/>
      <DigestValue>PADOgG1RORSuPgfK8djI4XDdqaxVn1sXT/tV9izTntl1IkV2wawWfApeQpBq4J7PuA5SGsEUQDDU
XPqL+ubF8A==</DigestValue>
    </Reference>
  </SignedInfo>
  <SignatureValue>RE9hpas+xSoYQYIecvjGJPT1kkHFo9zCc4e69O8yYYuiIBg9/hmdA9x+tBg8uZAQ5U2ZV1OppOM7
L5HlVYFjjJil9WIUK+rfgGELwcFf+cL1MM8mVaKJz2Tu61f88FvaxqU7fRxfsi3pj7e9rnDwXlnf
ipD1RmjfqL0devucGm6LyV3lbpMjmbE0f63MUXCxJdB0mMB6L3RPI7QFkppN5HUjpzpPAu8NmeJd
SYa3fH+idCCGhQXVz5YE4AwpdSiE2eWQS+vYeZb8Hv0a3ChQa+lz3xq+k/FJ+ullV8wNCkNPFSZ7
DJ/nXdthBmHu/RWv92MoFZA7DWskklJ4Q0oZqw==</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512"/>
        <DigestValue>HkR/XVbdXPnOjFB9uKnB+AQllPTgc//0Qw18UfnWscoyLb96Or49BolHeVssyn7oUSdDeYlXN18uem/tpvSLqg==</DigestValue>
      </Reference>
      <Reference URI="/xl/calcChain.xml?ContentType=application/vnd.openxmlformats-officedocument.spreadsheetml.calcChain+xml">
        <DigestMethod Algorithm="http://www.w3.org/2001/04/xmlenc#sha512"/>
        <DigestValue>K3h97ZCosseGlEUzLsffri0SPaoilsRZl9gsnqK42dCpS/vIsv0aSESy/pRn7cd1REGr9wi6RHSd1tiCVlt+CQ==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BLfAEu3ogqFyW6qcrLqnwwePyNo36xoHPIx24obTq2l9UPD5uDJVxKbDinZkPYdXD23dJli2hGunqHxnJJ+H4A==</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vVUeLzqbB8m1wfBolVJw0+i2+r0PTOdEOq3ACG9DmCj/WJzyweEqUmTuUu8hUt7wbjuYxikmcPfQoYaa0U9IdA==</DigestValue>
      </Reference>
      <Reference URI="/xl/media/image1.png?ContentType=image/png">
        <DigestMethod Algorithm="http://www.w3.org/2001/04/xmlenc#sha512"/>
        <DigestValue>NpRrKgIkQ+p5Cs1drnSUEK4WrDQzw8AX2G01VSuiLylEsq3zw7BdvuivshVEa35lmx3qSrpPMRVYmnrs1wo5aA==</DigestValue>
      </Reference>
      <Reference URI="/xl/media/image2.emf?ContentType=image/x-emf">
        <DigestMethod Algorithm="http://www.w3.org/2001/04/xmlenc#sha512"/>
        <DigestValue>GrpJCxhTSP0AVf/ed81w1gwavCrXg5vf12BKduF1ao5a3DfP7DziCyAK93MwgLNB3qaHv2Vz+7A9Nb0NyNqwYQ==</DigestValue>
      </Reference>
      <Reference URI="/xl/media/image3.emf?ContentType=image/x-emf">
        <DigestMethod Algorithm="http://www.w3.org/2001/04/xmlenc#sha512"/>
        <DigestValue>ravQ8LS6Fbp7+x8W8UMAbrZzXIN5IyO7htZ5m5rRxwVdHOLxcR1ZbaFw/Eq8oDRKp3Ki1jaEVF0UNmFPFJhe4w==</DigestValue>
      </Reference>
      <Reference URI="/xl/media/image4.emf?ContentType=image/x-emf">
        <DigestMethod Algorithm="http://www.w3.org/2001/04/xmlenc#sha512"/>
        <DigestValue>/CIh18n8Se8h6744I7ZkgFaAjtmROJUI/EvS44p18dEjdtSEHsi5z5m4rfyx9ozkB+sc9Oio0Isj9yxC5M/2Gg==</DigestValue>
      </Reference>
      <Reference URI="/xl/printerSettings/printerSettings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4.bin?ContentType=application/vnd.openxmlformats-officedocument.spreadsheetml.printerSettings">
        <DigestMethod Algorithm="http://www.w3.org/2001/04/xmlenc#sha512"/>
        <DigestValue>iBGOKqTrVFgzQ1NzW8XBMSo4MnBHpdr6upjTdcPQgGzqiVBitNEBKHgbnv5FfKhOInhLtZsJ5P70KyXhZEbriw==</DigestValue>
      </Reference>
      <Reference URI="/xl/printerSettings/printerSettings1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6.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1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bin?ContentType=application/vnd.openxmlformats-officedocument.spreadsheetml.printerSettings">
        <DigestMethod Algorithm="http://www.w3.org/2001/04/xmlenc#sha512"/>
        <DigestValue>/5usRA5zuNApkgy1AIuYXHFNJkH1NWeuFMY3gRdaO3HhDd5y90uuFofBgsCN0FgvcceKWmLG8OI1bON3AMsh0g==</DigestValue>
      </Reference>
      <Reference URI="/xl/printerSettings/printerSettings2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1.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2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5.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2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8.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3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2.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4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9.bin?ContentType=application/vnd.openxmlformats-officedocument.spreadsheetml.printerSettings">
        <DigestMethod Algorithm="http://www.w3.org/2001/04/xmlenc#sha512"/>
        <DigestValue>A6fClQfkX3GR88rR5Cz8ZQpJyUPivvrvWPTgk001uSDmf5xk+ziS5PXgKHnG9UL1y3OBkNKwp4omWusl33bRgA==</DigestValue>
      </Reference>
      <Reference URI="/xl/sharedStrings.xml?ContentType=application/vnd.openxmlformats-officedocument.spreadsheetml.sharedStrings+xml">
        <DigestMethod Algorithm="http://www.w3.org/2001/04/xmlenc#sha512"/>
        <DigestValue>O4dFvEDezt7AMhR+F+iumkoOgq4ma1ThX91QPQW+qvqmJtV8JkxNhjUeuneaQvmIJdcvcsygo2VUnt1D3Jn3Bw==</DigestValue>
      </Reference>
      <Reference URI="/xl/styles.xml?ContentType=application/vnd.openxmlformats-officedocument.spreadsheetml.styles+xml">
        <DigestMethod Algorithm="http://www.w3.org/2001/04/xmlenc#sha512"/>
        <DigestValue>9E1ysuL866WspS83zMnCSt5DVhnDSoEuLUyGNM7R9GphUeBMou6RHNeykddBbVadyaZkCvUwqYCo1QAAT//mRg==</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vbaProject.bin?ContentType=application/vnd.ms-office.vbaProject">
        <DigestMethod Algorithm="http://www.w3.org/2001/04/xmlenc#sha512"/>
        <DigestValue>6mwDtBo7EKmXETnunoPKpb7ICwn8XQhRRn0ki7JLdkQ4xBO5Ql1IJjLbEb3uNVVxHJqWoeTorMFzE4Mw1oMVUQ==</DigestValue>
      </Reference>
      <Reference URI="/xl/workbook.xml?ContentType=application/vnd.ms-excel.sheet.macroEnabled.main+xml">
        <DigestMethod Algorithm="http://www.w3.org/2001/04/xmlenc#sha512"/>
        <DigestValue>BNglwOiDHjiGIPNZ4D7wSyd7LQxrtPH94RCuyrWPYhrogsthDcD5bxutLf1vPMzty/7DsbW/4I4Z4Q7OgueXTQ==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uILDIbVCqExOe3uwCkXk0rv2CLv9Q8siltlXDeUDAGbiArZYUZEbMqwG/hyEH+AbsMCPyOLJynEn9emt6utRLA==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w6QoxhrvXhUgK3nCXv2sDmLkAard8vW0PHnYPprlM8ZRPlJ95+CqgQexGApZydJUWeh/oOptq25epU7TEinf/Q==</DigestValue>
      </Reference>
      <Reference URI="/xl/worksheets/sheet10.xml?ContentType=application/vnd.openxmlformats-officedocument.spreadsheetml.worksheet+xml">
        <DigestMethod Algorithm="http://www.w3.org/2001/04/xmlenc#sha512"/>
        <DigestValue>wszq33o66piMYXy1+oMs1f1+2F61e6QkSBb7FHWmnbAGrVJL6O1t8gFEa/MvT7lvH/L7fezN46c/kbdajJg7zQ==</DigestValue>
      </Reference>
      <Reference URI="/xl/worksheets/sheet11.xml?ContentType=application/vnd.openxmlformats-officedocument.spreadsheetml.worksheet+xml">
        <DigestMethod Algorithm="http://www.w3.org/2001/04/xmlenc#sha512"/>
        <DigestValue>3E5H4LrkBdu9J7YgVOwcz/S73IrMEXzAwAFAmr/Zt6/V04QbGntZhaRlxehCPCW62NMeiyRxeFfU1TuVZxREUg==</DigestValue>
      </Reference>
      <Reference URI="/xl/worksheets/sheet12.xml?ContentType=application/vnd.openxmlformats-officedocument.spreadsheetml.worksheet+xml">
        <DigestMethod Algorithm="http://www.w3.org/2001/04/xmlenc#sha512"/>
        <DigestValue>CH4LFcwlc7pPZIOuopHAtCMX+A3KYNMSHCwdsF2D2dM6qR4LWqit2UkCI4/i34z8k62VnVAb+LsFR9Go6RIelw==</DigestValue>
      </Reference>
      <Reference URI="/xl/worksheets/sheet13.xml?ContentType=application/vnd.openxmlformats-officedocument.spreadsheetml.worksheet+xml">
        <DigestMethod Algorithm="http://www.w3.org/2001/04/xmlenc#sha512"/>
        <DigestValue>8UjBcUNMU1fUkwQEwyS9DrUKmgKmLG+0OtUoC00ZX/mNHYGA0aL83Nb/fnaHEfha0R5gDYsCNFUvK4kc1bTWew==</DigestValue>
      </Reference>
      <Reference URI="/xl/worksheets/sheet14.xml?ContentType=application/vnd.openxmlformats-officedocument.spreadsheetml.worksheet+xml">
        <DigestMethod Algorithm="http://www.w3.org/2001/04/xmlenc#sha512"/>
        <DigestValue>Wb4D7wew0ArvElskx9BeKiq7vRZIdK72DaFuwAUZrZ4ePqkQm/SveHMTYFa9tXpMAQehc17gX6FmoDcQuXyrrg==</DigestValue>
      </Reference>
      <Reference URI="/xl/worksheets/sheet15.xml?ContentType=application/vnd.openxmlformats-officedocument.spreadsheetml.worksheet+xml">
        <DigestMethod Algorithm="http://www.w3.org/2001/04/xmlenc#sha512"/>
        <DigestValue>KkP0yz1J6PNbvn8ivYifsGMVzWt9/e0aWYf3itGbli8VjF1ybIzBPXsp5MkoVMcB/w7/U/Axb+KyZdZa7sB2EQ==</DigestValue>
      </Reference>
      <Reference URI="/xl/worksheets/sheet16.xml?ContentType=application/vnd.openxmlformats-officedocument.spreadsheetml.worksheet+xml">
        <DigestMethod Algorithm="http://www.w3.org/2001/04/xmlenc#sha512"/>
        <DigestValue>KP720opw9QxYLksZdsQ1w4vGyIBmvpnx/eAX46zpKr9KaFZIMjQrNnVik5VJSyRIu9g4nLf/3LyYhy7Ey/ppiw==</DigestValue>
      </Reference>
      <Reference URI="/xl/worksheets/sheet17.xml?ContentType=application/vnd.openxmlformats-officedocument.spreadsheetml.worksheet+xml">
        <DigestMethod Algorithm="http://www.w3.org/2001/04/xmlenc#sha512"/>
        <DigestValue>Fdj+v8vuvZSB3eU4s0RKSlN4hWqcsYrN6dR9Oq1kzZyosYh5BZ80hkYXfhGbiSmSXe1cXXgVFUQ2jPubRd3ryg==</DigestValue>
      </Reference>
      <Reference URI="/xl/worksheets/sheet18.xml?ContentType=application/vnd.openxmlformats-officedocument.spreadsheetml.worksheet+xml">
        <DigestMethod Algorithm="http://www.w3.org/2001/04/xmlenc#sha512"/>
        <DigestValue>aUSm6VcIkSNbkhxtp2W332NoWXPq0e3J23S1HCs02109HLUf/kkZSaXf14l8RDx1uVIvLy/uo9CTpzUDBx9H7g==</DigestValue>
      </Reference>
      <Reference URI="/xl/worksheets/sheet19.xml?ContentType=application/vnd.openxmlformats-officedocument.spreadsheetml.worksheet+xml">
        <DigestMethod Algorithm="http://www.w3.org/2001/04/xmlenc#sha512"/>
        <DigestValue>rtGyxYSwag3/Dx6diqz98/pprEFCKiwqZ1ughH717Z5Ow9GfdN2i5Ny43n5V5+4oS5NTb6P0G0N9/6+FBc+nSw==</DigestValue>
      </Reference>
      <Reference URI="/xl/worksheets/sheet2.xml?ContentType=application/vnd.openxmlformats-officedocument.spreadsheetml.worksheet+xml">
        <DigestMethod Algorithm="http://www.w3.org/2001/04/xmlenc#sha512"/>
        <DigestValue>qdwj610qrYsw7DtGsymcfsTk898QxgBeqnVGZ/ix7M5ALjc2jyQ/WdIBFXhXc/wBceR6udpDLkzvIuvlSGlLRA==</DigestValue>
      </Reference>
      <Reference URI="/xl/worksheets/sheet20.xml?ContentType=application/vnd.openxmlformats-officedocument.spreadsheetml.worksheet+xml">
        <DigestMethod Algorithm="http://www.w3.org/2001/04/xmlenc#sha512"/>
        <DigestValue>Mc2X4vei9Fy6I2q0VsVQmt4lBCSdaaSBHNGafg2f7+sfuvFxbL/EWzouVRBQg1XyTgI/i2+eiHdkN903dNwFWA==</DigestValue>
      </Reference>
      <Reference URI="/xl/worksheets/sheet21.xml?ContentType=application/vnd.openxmlformats-officedocument.spreadsheetml.worksheet+xml">
        <DigestMethod Algorithm="http://www.w3.org/2001/04/xmlenc#sha512"/>
        <DigestValue>3twkSgOF9q+Edpuk1O3WhnzmVERoYlcXmy9/32ej4anxZkqjRYvAV6W1QkD+kyJDjvhFc+0aE35aetg4TtWkuA==</DigestValue>
      </Reference>
      <Reference URI="/xl/worksheets/sheet22.xml?ContentType=application/vnd.openxmlformats-officedocument.spreadsheetml.worksheet+xml">
        <DigestMethod Algorithm="http://www.w3.org/2001/04/xmlenc#sha512"/>
        <DigestValue>XbyFhywoukIWxCp9oFeJfKn9dJvhOxPMZypScWvgjB1VUD0mkTJ/flC1gGysNEUWkInjOlfhzlO3HDPGwHmnlA==</DigestValue>
      </Reference>
      <Reference URI="/xl/worksheets/sheet23.xml?ContentType=application/vnd.openxmlformats-officedocument.spreadsheetml.worksheet+xml">
        <DigestMethod Algorithm="http://www.w3.org/2001/04/xmlenc#sha512"/>
        <DigestValue>WUybV3fF9BWjhwg4V6KEZkluyvaeLdHRLsw5lIw6T+EyCqhmN6l82I6NDkyv9iOSnXkiGbV7ngBQ1plvwURnXg==</DigestValue>
      </Reference>
      <Reference URI="/xl/worksheets/sheet24.xml?ContentType=application/vnd.openxmlformats-officedocument.spreadsheetml.worksheet+xml">
        <DigestMethod Algorithm="http://www.w3.org/2001/04/xmlenc#sha512"/>
        <DigestValue>zazhHhho387w8ygRAN0nGjB0jWGGnFMK0MI0zNo00IH8kKxsJU+NvEXmKm12/9SN0ANEbv6USGtMMzCxAvfHsQ==</DigestValue>
      </Reference>
      <Reference URI="/xl/worksheets/sheet25.xml?ContentType=application/vnd.openxmlformats-officedocument.spreadsheetml.worksheet+xml">
        <DigestMethod Algorithm="http://www.w3.org/2001/04/xmlenc#sha512"/>
        <DigestValue>9dPJNO6AdREE3X56WxGUk+dsRmm+xEunj3GpbXmKlSg0031fHHlDCFFDbGa3VrGEINA1RLZPjm/xrdIe9/PtzQ==</DigestValue>
      </Reference>
      <Reference URI="/xl/worksheets/sheet26.xml?ContentType=application/vnd.openxmlformats-officedocument.spreadsheetml.worksheet+xml">
        <DigestMethod Algorithm="http://www.w3.org/2001/04/xmlenc#sha512"/>
        <DigestValue>++ybAKPTPeMI4ohl0hLnEk5fOOBbxj2iu+aYVodEnB2yNWyeyKTaH2MxV1kNkXfrbBh0Vdt9w94p5h4cbuZU/g==</DigestValue>
      </Reference>
      <Reference URI="/xl/worksheets/sheet27.xml?ContentType=application/vnd.openxmlformats-officedocument.spreadsheetml.worksheet+xml">
        <DigestMethod Algorithm="http://www.w3.org/2001/04/xmlenc#sha512"/>
        <DigestValue>v79p+ef/nkSy/1j+4aWJHhSJRBfSBZZ3NiWfITNtZPv3av0d4u1mXpjVdcIdsn2vr7xi8wUBdKSMFRXweF1g0A==</DigestValue>
      </Reference>
      <Reference URI="/xl/worksheets/sheet28.xml?ContentType=application/vnd.openxmlformats-officedocument.spreadsheetml.worksheet+xml">
        <DigestMethod Algorithm="http://www.w3.org/2001/04/xmlenc#sha512"/>
        <DigestValue>fMTtTW0iN8rrmJDqV3Xk/NDJr79eruQUE4i/PXQnJvUtVQ5x7uLJwBeR95HhXVXWdYiOvEZdZ+y40dMEaXv/gQ==</DigestValue>
      </Reference>
      <Reference URI="/xl/worksheets/sheet29.xml?ContentType=application/vnd.openxmlformats-officedocument.spreadsheetml.worksheet+xml">
        <DigestMethod Algorithm="http://www.w3.org/2001/04/xmlenc#sha512"/>
        <DigestValue>kghaXlbv8CUjcnPwQTmag+yoA5qu1TCmsIkIXbHZSbQZcS/NYf0w37HEcZVKa6FKvY5AHa8VOGQT98S0amwS8A==</DigestValue>
      </Reference>
      <Reference URI="/xl/worksheets/sheet3.xml?ContentType=application/vnd.openxmlformats-officedocument.spreadsheetml.worksheet+xml">
        <DigestMethod Algorithm="http://www.w3.org/2001/04/xmlenc#sha512"/>
        <DigestValue>wIH8m5haf3L0rs0RSp3xbm37+X1RjtK329Oc4HV+zN77ywP6zV5qtwPBF93K7pdLOV4BI3w2AL6gF2DEsRXplg==</DigestValue>
      </Reference>
      <Reference URI="/xl/worksheets/sheet30.xml?ContentType=application/vnd.openxmlformats-officedocument.spreadsheetml.worksheet+xml">
        <DigestMethod Algorithm="http://www.w3.org/2001/04/xmlenc#sha512"/>
        <DigestValue>qY/WP3jpc+yTT8W2V6Y1ENgPTVOB1+8oyxuo7NIUaRKCHD16+aWTetXQ1TVpinlhliNuDVX6bq+sg+3p+y/S9w==</DigestValue>
      </Reference>
      <Reference URI="/xl/worksheets/sheet31.xml?ContentType=application/vnd.openxmlformats-officedocument.spreadsheetml.worksheet+xml">
        <DigestMethod Algorithm="http://www.w3.org/2001/04/xmlenc#sha512"/>
        <DigestValue>Kp1WNW95gbFmWV/q4q55aURT1YB7mTdRLqOUwT38EnyDntmphJ+ubgZtYNqqflE63YZCjVGnv4s8W5xTTKrUzA==</DigestValue>
      </Reference>
      <Reference URI="/xl/worksheets/sheet32.xml?ContentType=application/vnd.openxmlformats-officedocument.spreadsheetml.worksheet+xml">
        <DigestMethod Algorithm="http://www.w3.org/2001/04/xmlenc#sha512"/>
        <DigestValue>JoVeH4A9U1+86d3+i/d3RHkALo9f6RGXwZypsM8wCxgGdMD7mu5urX2bc8oTB0jYMPq7FYK0FOQrOzVGAFy3wg==</DigestValue>
      </Reference>
      <Reference URI="/xl/worksheets/sheet33.xml?ContentType=application/vnd.openxmlformats-officedocument.spreadsheetml.worksheet+xml">
        <DigestMethod Algorithm="http://www.w3.org/2001/04/xmlenc#sha512"/>
        <DigestValue>v/BOytGEqrnXMtBv3CV6QD6GcgvMrZvBOuJoKyoQLC4oyXIuu014tTqwRcGwyD4JffbVbvgfUvmiwnLtMh8vog==</DigestValue>
      </Reference>
      <Reference URI="/xl/worksheets/sheet34.xml?ContentType=application/vnd.openxmlformats-officedocument.spreadsheetml.worksheet+xml">
        <DigestMethod Algorithm="http://www.w3.org/2001/04/xmlenc#sha512"/>
        <DigestValue>7jxRic/OSQWqPBDtkqZbSTOd4JJoknkRH/UHWkKaSAEZq3NRF8y9mqs63JY09sNVTg+xLFp605qHCsMbx3YlKA==</DigestValue>
      </Reference>
      <Reference URI="/xl/worksheets/sheet35.xml?ContentType=application/vnd.openxmlformats-officedocument.spreadsheetml.worksheet+xml">
        <DigestMethod Algorithm="http://www.w3.org/2001/04/xmlenc#sha512"/>
        <DigestValue>csFEOW9uNLP+yOIWc0ubvIgLyx0HDa2BUvnD6osnfU5QM7P6JEAnf6jRzVo1U6/bzL4w0/lchSkVsr51QBt8WA==</DigestValue>
      </Reference>
      <Reference URI="/xl/worksheets/sheet36.xml?ContentType=application/vnd.openxmlformats-officedocument.spreadsheetml.worksheet+xml">
        <DigestMethod Algorithm="http://www.w3.org/2001/04/xmlenc#sha512"/>
        <DigestValue>W/lMwpur7oz54jnZ02SeJOLN5f+ZSh0/R0fZMO2e71kL46Q4585c278hqOvTkMU/9G1Lrk9/LgfGVyMn7lo8vw==</DigestValue>
      </Reference>
      <Reference URI="/xl/worksheets/sheet37.xml?ContentType=application/vnd.openxmlformats-officedocument.spreadsheetml.worksheet+xml">
        <DigestMethod Algorithm="http://www.w3.org/2001/04/xmlenc#sha512"/>
        <DigestValue>+0gnXmrKfYiXKyIq6lz2Ll4xOqlCEcC1BVEWp+6gQAE33eFyFVqyL1VGFneC7zFvL6FI3RTLm8GNaWymC8j8Yg==</DigestValue>
      </Reference>
      <Reference URI="/xl/worksheets/sheet38.xml?ContentType=application/vnd.openxmlformats-officedocument.spreadsheetml.worksheet+xml">
        <DigestMethod Algorithm="http://www.w3.org/2001/04/xmlenc#sha512"/>
        <DigestValue>bdFCKwEF4qYld3snfAXEiEBDlhCEuwPcKMt/8nm2s40WqlyfMwRNaH1C4Ipe4+u9SZ45jAnxs4k+CvMZWeK5QA==</DigestValue>
      </Reference>
      <Reference URI="/xl/worksheets/sheet39.xml?ContentType=application/vnd.openxmlformats-officedocument.spreadsheetml.worksheet+xml">
        <DigestMethod Algorithm="http://www.w3.org/2001/04/xmlenc#sha512"/>
        <DigestValue>dlxjABE6MmTC+w/+xtHUqTjqTwE5dJoFIpy57VR3w5tmb8MgBswpeexV5R50M1Lqn8XXUb+mjT2Kp5SHH91QLw==</DigestValue>
      </Reference>
      <Reference URI="/xl/worksheets/sheet4.xml?ContentType=application/vnd.openxmlformats-officedocument.spreadsheetml.worksheet+xml">
        <DigestMethod Algorithm="http://www.w3.org/2001/04/xmlenc#sha512"/>
        <DigestValue>yeuFhJkZ+4IICsKbMAto+0LUKHgxV+9GaBOgMA/JJJsCBnp+aNM7hE8j406ty5+pZnDvpB8TGy9ZBuBAwdp6vA==</DigestValue>
      </Reference>
      <Reference URI="/xl/worksheets/sheet40.xml?ContentType=application/vnd.openxmlformats-officedocument.spreadsheetml.worksheet+xml">
        <DigestMethod Algorithm="http://www.w3.org/2001/04/xmlenc#sha512"/>
        <DigestValue>MaF/1L1Q0lSebNDjBdayoSK5aBz1FNEVmsGis81BSTBQQp9eN6Vi28cO/0f2l6JW/i4ykwvJCic0Md2kIC0aWg==</DigestValue>
      </Reference>
      <Reference URI="/xl/worksheets/sheet41.xml?ContentType=application/vnd.openxmlformats-officedocument.spreadsheetml.worksheet+xml">
        <DigestMethod Algorithm="http://www.w3.org/2001/04/xmlenc#sha512"/>
        <DigestValue>JOifkJgCkmoojpFcQgY0i5NWKtjn1aVZ46ZGXOxa+nPGdii2E0Xigd114BxwPIMAb02rS4ciacmKa6KWYNrqBg==</DigestValue>
      </Reference>
      <Reference URI="/xl/worksheets/sheet42.xml?ContentType=application/vnd.openxmlformats-officedocument.spreadsheetml.worksheet+xml">
        <DigestMethod Algorithm="http://www.w3.org/2001/04/xmlenc#sha512"/>
        <DigestValue>+32pFrc6X0YgxqmmUKyroxmgt3D1u3r/VqYReRceZTiFvIqDR84tKa7j1GrWtrHnP0cI7IgofMDbyvUnOu+CaA==</DigestValue>
      </Reference>
      <Reference URI="/xl/worksheets/sheet43.xml?ContentType=application/vnd.openxmlformats-officedocument.spreadsheetml.worksheet+xml">
        <DigestMethod Algorithm="http://www.w3.org/2001/04/xmlenc#sha512"/>
        <DigestValue>xhGN2JDgfH/9sM/IiFS9Edp94wHnli3+TjwcR8FTCWBwHuqly5lasLwhR7b5IKkCG9g1Lmzxbl/eQrmLzhtj9g==</DigestValue>
      </Reference>
      <Reference URI="/xl/worksheets/sheet44.xml?ContentType=application/vnd.openxmlformats-officedocument.spreadsheetml.worksheet+xml">
        <DigestMethod Algorithm="http://www.w3.org/2001/04/xmlenc#sha512"/>
        <DigestValue>j4MhM7kL1HlDqLcPhsfKi7m4oVkyYm1SW7eN9fj8pIn3FzSD1Dw7OnmHszCkGX7UIBRBbh1WK4THBV9PWrIMBg==</DigestValue>
      </Reference>
      <Reference URI="/xl/worksheets/sheet45.xml?ContentType=application/vnd.openxmlformats-officedocument.spreadsheetml.worksheet+xml">
        <DigestMethod Algorithm="http://www.w3.org/2001/04/xmlenc#sha512"/>
        <DigestValue>/SZsGOyafQQAi6qCVgIwCd2qeCa4bf/tjC71UGp9brkTJ/4w9twH41rZGYCHRfM67LzS7o/36VM+3GpIG2EBJg==</DigestValue>
      </Reference>
      <Reference URI="/xl/worksheets/sheet46.xml?ContentType=application/vnd.openxmlformats-officedocument.spreadsheetml.worksheet+xml">
        <DigestMethod Algorithm="http://www.w3.org/2001/04/xmlenc#sha512"/>
        <DigestValue>p7zBD3Cf/A6h4ZdOBOh42CSOyP8FJ8EnzlVPW7j/HaTQynypC1RRQz89z0ikDClfco+6ZScZKhXOKG0Vd93r8Q==</DigestValue>
      </Reference>
      <Reference URI="/xl/worksheets/sheet47.xml?ContentType=application/vnd.openxmlformats-officedocument.spreadsheetml.worksheet+xml">
        <DigestMethod Algorithm="http://www.w3.org/2001/04/xmlenc#sha512"/>
        <DigestValue>zEO3uxDWW5xbEoNznsWFaKPOWHoFxonUBL68VegQPre1AA7RSampZfgb4F05DqGJ49cQy6qpN/mupGyUfrUUlg==</DigestValue>
      </Reference>
      <Reference URI="/xl/worksheets/sheet5.xml?ContentType=application/vnd.openxmlformats-officedocument.spreadsheetml.worksheet+xml">
        <DigestMethod Algorithm="http://www.w3.org/2001/04/xmlenc#sha512"/>
        <DigestValue>LfR4LOTX0ltsLfimDD6w5hqTiHRWivSPhuQLodihhGmofwsuVM9ze3x+29l1WHISrkf+6FJY4XgdfqGbdD4ieg==</DigestValue>
      </Reference>
      <Reference URI="/xl/worksheets/sheet6.xml?ContentType=application/vnd.openxmlformats-officedocument.spreadsheetml.worksheet+xml">
        <DigestMethod Algorithm="http://www.w3.org/2001/04/xmlenc#sha512"/>
        <DigestValue>c7QlDtzcGK4csXGwW72+IQ+aFoWfvfBzk/yrZR4xfR0IJyQZbP+qCDShMjbH3CrvOn2AJHBtKWPERVSvoUF0+w==</DigestValue>
      </Reference>
      <Reference URI="/xl/worksheets/sheet7.xml?ContentType=application/vnd.openxmlformats-officedocument.spreadsheetml.worksheet+xml">
        <DigestMethod Algorithm="http://www.w3.org/2001/04/xmlenc#sha512"/>
        <DigestValue>WTPSoVv/rMQqMc7TzQ2HWzm6J8aAdTgpMe1Ib6MaQQ8/8b9wRFbi7VE+uTqZkyO6Dz7tlSpGfbLWJWwFCPdPEg==</DigestValue>
      </Reference>
      <Reference URI="/xl/worksheets/sheet8.xml?ContentType=application/vnd.openxmlformats-officedocument.spreadsheetml.worksheet+xml">
        <DigestMethod Algorithm="http://www.w3.org/2001/04/xmlenc#sha512"/>
        <DigestValue>F74w+/dT8U5noNzEmAguugQm1CXVRouqTMm8ddfc1GW6ZHBTs5IVJsT+KIhxCmRi+aKziKFCT5p/fIQM9NOrWA==</DigestValue>
      </Reference>
      <Reference URI="/xl/worksheets/sheet9.xml?ContentType=application/vnd.openxmlformats-officedocument.spreadsheetml.worksheet+xml">
        <DigestMethod Algorithm="http://www.w3.org/2001/04/xmlenc#sha512"/>
        <DigestValue>YwJDI4tzDCecnvnFV/e4+SfsK0I4n8yCjycb1wGGMr5D4e4LKhFYMUYHJIMlio/8jyMiDc7B1b75vBMWBNFxBw==</DigestValue>
      </Reference>
    </Manifest>
    <SignatureProperties>
      <SignatureProperty Id="idSignatureTime" Target="#idPackageSignature">
        <mdssi:SignatureTime xmlns:mdssi="http://schemas.openxmlformats.org/package/2006/digital-signature">
          <mdssi:Format>YYYY-MM-DDThh:mm:ssTZD</mdssi:Format>
          <mdssi:Value>2024-05-17T22:28:45Z</mdssi:Value>
        </mdssi:SignatureTime>
      </SignatureProperty>
    </SignatureProperties>
  </Object>
  <Object Id="idOfficeObject">
    <SignatureProperties>
      <SignatureProperty Id="idOfficeV1Details" Target="#idPackageSignature">
        <SignatureInfoV1 xmlns="http://schemas.microsoft.com/office/2006/digsig">
          <SetupID>{568697C5-4D1B-4816-9358-855964248BA0}</SetupID>
          <SignatureText>ADRIANA FERNANDEZ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2024-05-17T22:28:45Z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l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QA3AC8ANQAvADIAMAAyADQAAAAHAAAABwAAAAUAAAAHAAAABQAAAAcAAAAHAAAABwAAAAcAAABLAAAAQAAAADAAAAAFAAAAIAAAAAEAAAABAAAAEAAAAAAAAAAAAAAAbwEAAKAAAAAAAAAAAAAAAG8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GE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PkAAABWAAAAMAAAADsAAADK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PoAAABXAAAAJQAAAAwAAAAEAAAAVAAAALQAAAAxAAAAOwAAAPgAAABWAAAAAQAAAFVVj0GF9o5BMQAAADsAAAARAAAATAAAAAAAAAAAAAAAAAAAAP//////////cAAAAEEARABSAEkAQQBOAEEAIABGAEUAUgBOAEEATgBEAEUAWgBuAA0AAAAOAAAADAAAAAUAAAANAAAADwAAAA0AAAAFAAAACgAAAAoAAAAMAAAADwAAAA0AAAAPAAAADgAAAAoAAAALAAAASwAAAEAAAAAwAAAABQAAACAAAAABAAAAAQAAABAAAAAAAAAAAAAAAG8BAACgAAAAAAAAAAAAAABvAQAAoAAAACUAAAAMAAAAAgAAACcAAAAYAAAABQAAAAAAAAD///8AAAAAACUAAAAMAAAABQAAAEwAAABkAAAAAAAAAGEAAABuAQAAmwAAAAAAAABhAAAAbw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8AAAADwAAAHYAAABFAAAAhgAAAAEAAABVVY9BhfaOQQ8AAAB2AAAACAAAAEwAAAAAAAAAAAAAAAAAAAD//////////1wAAABDAG8AbgB0AGEAZABvAHIACAAAAAgAAAAHAAAABAAAAAcAAAAIAAAACAAAAAUAAABLAAAAQAAAADAAAAAFAAAAIAAAAAEAAAABAAAAEAAAAAAAAAAAAAAAbwEAAKAAAAAAAAAAAAAAAG8BAACgAAAAJQAAAAwAAAACAAAAJwAAABgAAAAFAAAAAAAAAP///wAAAAAAJQAAAAwAAAAFAAAATAAAAGQAAAAOAAAAiwAAAGABAACbAAAADgAAAIsAAABTAQAAEQAAACEA8AAAAAAAAAAAAAAAgD8AAAAAAAAAAAAAgD8AAAAAAAAAAAAAAAAAAAAAAAAAAAAAAAAAAAAAAAAAACUAAAAMAAAAAAAAgCgAAAAMAAAABQAAACUAAAAMAAAAAQAAABgAAAAMAAAAAAAAABIAAAAMAAAAAQAAABYAAAAMAAAAAAAAAFQAAABoAQAADwAAAIsAAABfAQAAmwAAAAEAAABVVY9BhfaOQQ8AAACLAAAALwAAAEwAAAAEAAAADgAAAIsAAABhAQAAnAAAAKwAAABGAGkAcgBtAGEAZABvACAAcABvAHIAOgAgAEEARABSAEkAQQBOAEEAIABEAE8ATABPAFIARQBTACAAIABGAEUAUgBOAEEATgBEAEUAWgAgAE0ASQBSAEEATgBEAEEAZQAGAAAAAwAAAAUAAAALAAAABwAAAAgAAAAIAAAABAAAAAgAAAAIAAAABQAAAAMAAAAEAAAACAAAAAkAAAAIAAAAAwAAAAgAAAAKAAAACAAAAAQAAAAJAAAACgAAAAYAAAAKAAAACAAAAAcAAAAHAAAABAAAAAQAAAAGAAAABwAAAAgAAAAKAAAACAAAAAoAAAAJAAAABwAAAAcAAAAEAAAADAAAAAMAAAAIAAAACAAAAAoAAAAJAAAACAAAABYAAAAMAAAAAAAAACUAAAAMAAAAAgAAAA4AAAAUAAAAAAAAABAAAAAU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AAAFYAAAAwAAAAOwAAAM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gAAAFcAAAAlAAAADAAAAAQAAABUAAAAtAAAADEAAAA7AAAA+AAAAFYAAAABAAAAVVWPQYX2jkExAAAAOwAAABEAAABMAAAAAAAAAAAAAAAAAAAA//////////9wAAAAQQBEAFIASQBBAE4AQQAgAEYARQBSAE4AQQBOAEQARQBaAAAADQAAAA4AAAAMAAAABQAAAA0AAAAPAAAADQAAAAUAAAAKAAAACgAAAAwAAAAPAAAADQAAAA8AAAAOAAAACgAAAAs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A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vt:i4>
      </vt:variant>
    </vt:vector>
  </HeadingPairs>
  <TitlesOfParts>
    <vt:vector size="50"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 </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Juan Gustale</cp:lastModifiedBy>
  <cp:lastPrinted>2023-02-27T19:30:43Z</cp:lastPrinted>
  <dcterms:created xsi:type="dcterms:W3CDTF">2019-05-02T15:06:12Z</dcterms:created>
  <dcterms:modified xsi:type="dcterms:W3CDTF">2024-05-17T21:31:59Z</dcterms:modified>
  <cp:contentStatus/>
</cp:coreProperties>
</file>