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vbaProject.bin" ContentType="application/vnd.ms-office.vbaProject"/>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codeName="{AE6600E7-7A62-396C-DE95-9942FA9DD81E}"/>
  <workbookPr codeName="ThisWorkbook" hidePivotFieldList="1" defaultThemeVersion="166925"/>
  <mc:AlternateContent xmlns:mc="http://schemas.openxmlformats.org/markup-compatibility/2006">
    <mc:Choice Requires="x15">
      <x15ac:absPath xmlns:x15ac="http://schemas.microsoft.com/office/spreadsheetml/2010/11/ac" url="\\172.22.51.15\fmvv\InterEmpresas\Documentos Interempresas\GRUPO VAZQUEZ SAE\CNV\2024\09\para firma\"/>
    </mc:Choice>
  </mc:AlternateContent>
  <xr:revisionPtr revIDLastSave="0" documentId="13_ncr:201_{CBE904BE-1AC3-45D4-B6C4-AC6A9B620B81}" xr6:coauthVersionLast="47" xr6:coauthVersionMax="47" xr10:uidLastSave="{00000000-0000-0000-0000-000000000000}"/>
  <bookViews>
    <workbookView xWindow="-108" yWindow="-108" windowWidth="23256" windowHeight="12456" tabRatio="850" activeTab="2"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sheetId="101"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s>
  <definedNames>
    <definedName name="_xlnm._FilterDatabase" localSheetId="18" hidden="1">'Nota 13'!#REF!</definedName>
    <definedName name="_xlnm._FilterDatabase" localSheetId="31" hidden="1">'Nota 26'!#REF!</definedName>
    <definedName name="_xlnm._FilterDatabase" localSheetId="33" hidden="1">'Nota 28'!#REF!</definedName>
    <definedName name="_xlnm._FilterDatabase" localSheetId="45" hidden="1">'Nota 40'!#REF!</definedName>
    <definedName name="_Hlk15378568" localSheetId="7">'Nota 2'!#REF!</definedName>
    <definedName name="_Toc82092289" localSheetId="1">'Información General'!#REF!</definedName>
    <definedName name="_Toc82092290" localSheetId="1">'Información General'!$A$56</definedName>
    <definedName name="_xlnm.Print_Area" localSheetId="2">BG!$A$4:$G$65</definedName>
    <definedName name="_xlnm.Print_Area" localSheetId="3">ER!$A$1:$D$48</definedName>
    <definedName name="CNV">#REF!</definedName>
  </definedNames>
  <calcPr calcId="191029" iterateDelta="1E-4"/>
  <pivotCaches>
    <pivotCache cacheId="0" r:id="rId4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9" l="1"/>
  <c r="B10" i="56"/>
  <c r="D25" i="101" l="1"/>
  <c r="C26" i="72" l="1"/>
  <c r="D42" i="101"/>
  <c r="C24" i="19" l="1"/>
  <c r="C31" i="19"/>
  <c r="U30" i="24" l="1"/>
  <c r="S30" i="24"/>
  <c r="Q30" i="24"/>
  <c r="O30" i="24"/>
  <c r="M30" i="24"/>
  <c r="K30" i="24"/>
  <c r="I30" i="24"/>
  <c r="G30" i="24"/>
  <c r="E30" i="24"/>
  <c r="H20" i="66" l="1"/>
  <c r="D20" i="66"/>
  <c r="K20" i="66"/>
  <c r="J20" i="66"/>
  <c r="F20" i="66"/>
  <c r="C20" i="66"/>
  <c r="G10" i="4"/>
  <c r="E15" i="62"/>
  <c r="G15" i="5" l="1"/>
  <c r="I45" i="101"/>
  <c r="G24" i="25"/>
  <c r="C11" i="101"/>
  <c r="F14" i="53" l="1"/>
  <c r="F15" i="5"/>
  <c r="F23" i="25" s="1"/>
  <c r="F12" i="12" l="1"/>
  <c r="I29" i="101" l="1"/>
  <c r="E37" i="101"/>
  <c r="D37" i="101"/>
  <c r="F37" i="101" l="1"/>
  <c r="W43" i="24" l="1"/>
  <c r="W41" i="24"/>
  <c r="W38" i="24"/>
  <c r="W37" i="24"/>
  <c r="W36" i="24"/>
  <c r="W35" i="24"/>
  <c r="W34" i="24"/>
  <c r="W33" i="24"/>
  <c r="Q42" i="24"/>
  <c r="W42" i="24" s="1"/>
  <c r="Q40" i="24"/>
  <c r="O40" i="24"/>
  <c r="W40" i="24" s="1"/>
  <c r="M39" i="24" l="1"/>
  <c r="Q39" i="24" l="1"/>
  <c r="Q46" i="24" s="1"/>
  <c r="M46" i="24"/>
  <c r="M48" i="24" s="1"/>
  <c r="V30" i="24"/>
  <c r="W29" i="24"/>
  <c r="W28" i="24"/>
  <c r="W27" i="24"/>
  <c r="W26" i="24"/>
  <c r="W25" i="24"/>
  <c r="W24" i="24"/>
  <c r="W23" i="24"/>
  <c r="W22" i="24"/>
  <c r="W21" i="24"/>
  <c r="W20" i="24"/>
  <c r="W30" i="24" s="1"/>
  <c r="Q32" i="24"/>
  <c r="R30" i="24"/>
  <c r="N30" i="24"/>
  <c r="N32" i="24" s="1"/>
  <c r="W39" i="24" l="1"/>
  <c r="C10" i="82"/>
  <c r="J28" i="101" l="1"/>
  <c r="G16" i="25"/>
  <c r="J29" i="101" l="1"/>
  <c r="J45" i="101" l="1"/>
  <c r="D55" i="101" l="1"/>
  <c r="G25" i="25" s="1"/>
  <c r="C18" i="101"/>
  <c r="C35" i="87" l="1"/>
  <c r="C28" i="87"/>
  <c r="C21" i="87"/>
  <c r="C46" i="24"/>
  <c r="C37" i="87" l="1"/>
  <c r="C41" i="87" s="1"/>
  <c r="N20" i="66" l="1"/>
  <c r="G26" i="25" s="1"/>
  <c r="N22" i="66" s="1"/>
  <c r="B11" i="43" l="1"/>
  <c r="F36" i="25" l="1"/>
  <c r="C14" i="7" l="1"/>
  <c r="E15" i="10"/>
  <c r="E23" i="10"/>
  <c r="B21" i="87"/>
  <c r="B23" i="5" l="1"/>
  <c r="G34" i="25"/>
  <c r="B13" i="9"/>
  <c r="E20" i="66" l="1"/>
  <c r="B18" i="101" l="1"/>
  <c r="I20" i="66"/>
  <c r="B12" i="53"/>
  <c r="C55" i="101"/>
  <c r="F25" i="25" s="1"/>
  <c r="H25" i="25" s="1"/>
  <c r="F24" i="25" l="1"/>
  <c r="B14" i="7"/>
  <c r="F16" i="25"/>
  <c r="B15" i="51"/>
  <c r="D15" i="10"/>
  <c r="C13" i="4"/>
  <c r="G12" i="4" s="1"/>
  <c r="G19" i="4" s="1"/>
  <c r="X10" i="5"/>
  <c r="W53" i="5"/>
  <c r="F46" i="25" l="1"/>
  <c r="B11" i="101"/>
  <c r="X7" i="5" l="1"/>
  <c r="X5" i="5"/>
  <c r="C23" i="5" l="1"/>
  <c r="C20" i="38"/>
  <c r="X17" i="5"/>
  <c r="X16" i="5"/>
  <c r="X14" i="5"/>
  <c r="X13" i="5"/>
  <c r="X11" i="5"/>
  <c r="X9" i="5"/>
  <c r="X50" i="5"/>
  <c r="X48" i="5"/>
  <c r="X46" i="5"/>
  <c r="X44" i="5"/>
  <c r="X42" i="5"/>
  <c r="X40" i="5"/>
  <c r="X38" i="5"/>
  <c r="X36" i="5"/>
  <c r="X34" i="5"/>
  <c r="X32" i="5"/>
  <c r="X30" i="5"/>
  <c r="X28" i="5"/>
  <c r="X27" i="5"/>
  <c r="X26" i="5"/>
  <c r="X25" i="5"/>
  <c r="X24" i="5"/>
  <c r="X23" i="5"/>
  <c r="X22" i="5"/>
  <c r="X21" i="5"/>
  <c r="X20" i="5"/>
  <c r="X19" i="5"/>
  <c r="X18" i="5"/>
  <c r="C17" i="3" l="1"/>
  <c r="X51" i="5"/>
  <c r="X31" i="5"/>
  <c r="X39" i="5"/>
  <c r="X47" i="5"/>
  <c r="X8" i="5"/>
  <c r="X33" i="5"/>
  <c r="X41" i="5"/>
  <c r="X49" i="5"/>
  <c r="X35" i="5"/>
  <c r="X43" i="5"/>
  <c r="X29" i="5"/>
  <c r="X37" i="5"/>
  <c r="X45" i="5"/>
  <c r="X6" i="5"/>
  <c r="X15" i="5"/>
  <c r="X52" i="5"/>
  <c r="H24" i="25" l="1"/>
  <c r="X12" i="5"/>
  <c r="A8" i="87" l="1"/>
  <c r="B35" i="87"/>
  <c r="B28" i="87"/>
  <c r="C30" i="24"/>
  <c r="B41" i="87" l="1"/>
  <c r="B25" i="53"/>
  <c r="C19" i="19" l="1"/>
  <c r="C10" i="69"/>
  <c r="G10" i="52" l="1"/>
  <c r="D22" i="19" l="1"/>
  <c r="B21" i="50"/>
  <c r="C25" i="53"/>
  <c r="D19" i="19" s="1"/>
  <c r="F20" i="53"/>
  <c r="C18" i="19" l="1"/>
  <c r="B26" i="72"/>
  <c r="E49" i="65"/>
  <c r="F49" i="65"/>
  <c r="G20" i="53"/>
  <c r="G14" i="53"/>
  <c r="C15" i="51"/>
  <c r="C21" i="50"/>
  <c r="C12" i="53"/>
  <c r="C10" i="56"/>
  <c r="C12" i="52"/>
  <c r="B18" i="72"/>
  <c r="D18" i="19" l="1"/>
  <c r="G49" i="65"/>
  <c r="D13" i="19"/>
  <c r="J21" i="8"/>
  <c r="F56" i="25"/>
  <c r="S44" i="24" l="1"/>
  <c r="S46" i="24" s="1"/>
  <c r="S48" i="24" s="1"/>
  <c r="C33" i="19"/>
  <c r="F34" i="25"/>
  <c r="B13" i="12"/>
  <c r="B11" i="45"/>
  <c r="W44" i="24" l="1"/>
  <c r="F40" i="25"/>
  <c r="F38" i="25"/>
  <c r="H38" i="25" s="1"/>
  <c r="B10" i="49"/>
  <c r="E21" i="8"/>
  <c r="H40" i="25" l="1"/>
  <c r="D21" i="4"/>
  <c r="C21" i="4"/>
  <c r="F19" i="25"/>
  <c r="H19" i="25" s="1"/>
  <c r="B14" i="41" l="1"/>
  <c r="F18" i="25" l="1"/>
  <c r="H18" i="25" l="1"/>
  <c r="C21" i="10" l="1"/>
  <c r="G19" i="25" l="1"/>
  <c r="I19" i="25" s="1"/>
  <c r="K48" i="8" l="1"/>
  <c r="H6" i="1"/>
  <c r="G18" i="25" l="1"/>
  <c r="K21" i="8"/>
  <c r="D17" i="3"/>
  <c r="A8" i="19"/>
  <c r="I8" i="24" s="1"/>
  <c r="I18" i="25" l="1"/>
  <c r="G14" i="25"/>
  <c r="C18" i="72"/>
  <c r="I14" i="25" l="1"/>
  <c r="C11" i="54"/>
  <c r="B37" i="5" l="1"/>
  <c r="D17" i="19" l="1"/>
  <c r="D16" i="19"/>
  <c r="C37" i="5"/>
  <c r="C49" i="65" l="1"/>
  <c r="B49" i="65"/>
  <c r="C16" i="19" s="1"/>
  <c r="B11" i="54"/>
  <c r="U46" i="24"/>
  <c r="U48" i="24" s="1"/>
  <c r="O46" i="24"/>
  <c r="O48" i="24" s="1"/>
  <c r="K46" i="24"/>
  <c r="K48" i="24" s="1"/>
  <c r="I46" i="24"/>
  <c r="I48" i="24" s="1"/>
  <c r="G46" i="24"/>
  <c r="G48" i="24" s="1"/>
  <c r="E46" i="24"/>
  <c r="E48" i="24" s="1"/>
  <c r="G20" i="25" l="1"/>
  <c r="I20" i="25" s="1"/>
  <c r="D14" i="19" l="1"/>
  <c r="E36" i="8" l="1"/>
  <c r="C11" i="43" l="1"/>
  <c r="K36" i="8"/>
  <c r="H36" i="25"/>
  <c r="G36" i="25" l="1"/>
  <c r="I36" i="25" s="1"/>
  <c r="G44" i="25"/>
  <c r="B12" i="52" l="1"/>
  <c r="C21" i="19" l="1"/>
  <c r="C13" i="9" l="1"/>
  <c r="G27" i="25" l="1"/>
  <c r="I27" i="25" s="1"/>
  <c r="C16" i="9" l="1"/>
  <c r="L20" i="66"/>
  <c r="W45" i="24"/>
  <c r="W46" i="24" s="1"/>
  <c r="M20" i="66" l="1"/>
  <c r="G20" i="66"/>
  <c r="F26" i="25" l="1"/>
  <c r="M22" i="66" s="1"/>
  <c r="B10" i="69"/>
  <c r="D49" i="65"/>
  <c r="F27" i="25" l="1"/>
  <c r="F28" i="25"/>
  <c r="H28" i="25" l="1"/>
  <c r="H27" i="25"/>
  <c r="B16" i="9"/>
  <c r="D21" i="19"/>
  <c r="B11" i="44"/>
  <c r="C11" i="44"/>
  <c r="E48" i="8"/>
  <c r="G45" i="25"/>
  <c r="I45" i="25" s="1"/>
  <c r="D48" i="8"/>
  <c r="G37" i="25" l="1"/>
  <c r="I37" i="25" s="1"/>
  <c r="F37" i="25"/>
  <c r="H37" i="25" s="1"/>
  <c r="F45" i="25"/>
  <c r="H45" i="25" s="1"/>
  <c r="F35" i="25" l="1"/>
  <c r="C14" i="41" l="1"/>
  <c r="G28" i="25" l="1"/>
  <c r="I28" i="25" s="1"/>
  <c r="W47" i="24"/>
  <c r="C48" i="24"/>
  <c r="C17" i="19" l="1"/>
  <c r="H56" i="25" l="1"/>
  <c r="G56" i="25"/>
  <c r="F53" i="25"/>
  <c r="G53" i="25"/>
  <c r="F52" i="25"/>
  <c r="D23" i="10"/>
  <c r="C13" i="12"/>
  <c r="G12" i="12"/>
  <c r="I34" i="25"/>
  <c r="C13" i="10"/>
  <c r="I25" i="25"/>
  <c r="B12" i="42"/>
  <c r="D13" i="4"/>
  <c r="I24" i="25"/>
  <c r="D1" i="19"/>
  <c r="A1" i="38"/>
  <c r="A48" i="24"/>
  <c r="A1" i="72"/>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B1" i="66"/>
  <c r="A1" i="7"/>
  <c r="A1" i="5"/>
  <c r="A1" i="4"/>
  <c r="A1" i="3"/>
  <c r="A1" i="2"/>
  <c r="A1" i="1"/>
  <c r="A1" i="24"/>
  <c r="A1" i="87" s="1"/>
  <c r="A1" i="19"/>
  <c r="C12" i="57"/>
  <c r="D31" i="19" s="1"/>
  <c r="B12" i="57"/>
  <c r="D28" i="19"/>
  <c r="C28" i="19"/>
  <c r="C12" i="55"/>
  <c r="D26" i="19" s="1"/>
  <c r="B12" i="55"/>
  <c r="C26" i="19" s="1"/>
  <c r="D24" i="19"/>
  <c r="F10" i="52"/>
  <c r="C13" i="19"/>
  <c r="C14" i="19"/>
  <c r="G58" i="25"/>
  <c r="F58" i="25"/>
  <c r="C10" i="49"/>
  <c r="G55" i="25"/>
  <c r="F55" i="25"/>
  <c r="G54" i="25"/>
  <c r="F54" i="25"/>
  <c r="C10" i="46"/>
  <c r="G39" i="25" s="1"/>
  <c r="I39" i="25" s="1"/>
  <c r="F44" i="25"/>
  <c r="H35" i="25"/>
  <c r="C11" i="45"/>
  <c r="G38" i="25" s="1"/>
  <c r="B10" i="46"/>
  <c r="F39" i="25" s="1"/>
  <c r="H39" i="25" s="1"/>
  <c r="D36" i="8"/>
  <c r="D21" i="8"/>
  <c r="C11" i="10"/>
  <c r="D1" i="25"/>
  <c r="C22" i="10"/>
  <c r="C20" i="10"/>
  <c r="C14" i="10"/>
  <c r="C12" i="10"/>
  <c r="B20" i="38"/>
  <c r="C12" i="42"/>
  <c r="C22" i="19" l="1"/>
  <c r="C23" i="19" s="1"/>
  <c r="I38" i="25"/>
  <c r="C15" i="19"/>
  <c r="C20" i="19" s="1"/>
  <c r="G17" i="25"/>
  <c r="I17" i="25" s="1"/>
  <c r="F57" i="25"/>
  <c r="H46" i="25"/>
  <c r="F20" i="25"/>
  <c r="H20" i="25" s="1"/>
  <c r="H44" i="25"/>
  <c r="G43" i="25"/>
  <c r="F15" i="25"/>
  <c r="H15" i="25" s="1"/>
  <c r="F43" i="25"/>
  <c r="X53" i="5"/>
  <c r="F14" i="25"/>
  <c r="I55" i="25"/>
  <c r="I54" i="25"/>
  <c r="I56" i="25"/>
  <c r="I53" i="25"/>
  <c r="H34" i="25"/>
  <c r="G52" i="25"/>
  <c r="G15" i="25"/>
  <c r="G46" i="25"/>
  <c r="I46" i="25" s="1"/>
  <c r="G40" i="25"/>
  <c r="I40" i="25" s="1"/>
  <c r="F17" i="25"/>
  <c r="G21" i="4"/>
  <c r="G23" i="4" s="1"/>
  <c r="H55" i="25"/>
  <c r="H54" i="25"/>
  <c r="H52" i="25"/>
  <c r="H53" i="25"/>
  <c r="D15" i="19"/>
  <c r="D20" i="19" s="1"/>
  <c r="I43" i="25" l="1"/>
  <c r="D25" i="4"/>
  <c r="I15" i="25"/>
  <c r="H17" i="25"/>
  <c r="C25" i="4"/>
  <c r="H14" i="25"/>
  <c r="H43" i="25"/>
  <c r="F47" i="25"/>
  <c r="H47" i="25" s="1"/>
  <c r="I52" i="25"/>
  <c r="G57" i="25"/>
  <c r="D23" i="19"/>
  <c r="Q48" i="24"/>
  <c r="F41" i="25"/>
  <c r="I26" i="25"/>
  <c r="G47" i="25"/>
  <c r="I47" i="25" s="1"/>
  <c r="I44" i="25"/>
  <c r="H26" i="25"/>
  <c r="F59" i="25"/>
  <c r="F21" i="25"/>
  <c r="H41" i="25" l="1"/>
  <c r="H42" i="25" s="1"/>
  <c r="H21" i="25"/>
  <c r="G59" i="25"/>
  <c r="D25" i="19"/>
  <c r="D27" i="19" s="1"/>
  <c r="D29" i="19" s="1"/>
  <c r="D32" i="19" s="1"/>
  <c r="C27" i="19"/>
  <c r="C29" i="19" s="1"/>
  <c r="C32" i="19" s="1"/>
  <c r="F49" i="25"/>
  <c r="F61" i="25" s="1"/>
  <c r="H49" i="25" l="1"/>
  <c r="D33" i="19"/>
  <c r="G35" i="25"/>
  <c r="I35" i="25" s="1"/>
  <c r="G41" i="25" l="1"/>
  <c r="I41" i="25" s="1"/>
  <c r="G49" i="25" l="1"/>
  <c r="G61" i="25" l="1"/>
  <c r="I49" i="25"/>
  <c r="W48" i="24"/>
  <c r="G21" i="25"/>
  <c r="G23" i="25" l="1"/>
  <c r="I23" i="25" s="1"/>
  <c r="G29" i="25" l="1"/>
  <c r="G30" i="25" s="1"/>
  <c r="I30" i="25" l="1"/>
  <c r="F29" i="25" l="1"/>
  <c r="H29" i="25" s="1"/>
  <c r="F30" i="25" l="1"/>
  <c r="H30" i="25" l="1"/>
</calcChain>
</file>

<file path=xl/sharedStrings.xml><?xml version="1.0" encoding="utf-8"?>
<sst xmlns="http://schemas.openxmlformats.org/spreadsheetml/2006/main" count="3850" uniqueCount="1467">
  <si>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</si>
  <si>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</si>
  <si>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</si>
  <si>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</si>
  <si>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</si>
  <si>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</si>
  <si>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</si>
  <si>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</si>
  <si>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</si>
  <si>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</si>
  <si>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</si>
  <si>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</si>
  <si>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</si>
  <si>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</si>
  <si>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</si>
  <si>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</si>
  <si>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</si>
  <si>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</si>
  <si>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</si>
  <si>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</si>
  <si>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</si>
  <si>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</si>
  <si>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</si>
  <si>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</si>
  <si>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</si>
  <si>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</si>
  <si>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</si>
  <si>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</si>
  <si>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</si>
  <si>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</si>
  <si>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</si>
  <si>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</si>
  <si>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</si>
  <si>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</si>
  <si>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</si>
  <si>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</si>
  <si>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</si>
  <si>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</si>
  <si>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</si>
  <si>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</si>
  <si>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</si>
  <si>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</si>
  <si>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</si>
  <si>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</si>
  <si>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</si>
  <si>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</si>
  <si>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</si>
  <si>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</si>
  <si>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</si>
  <si>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</si>
  <si>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</si>
  <si>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</si>
  <si>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</si>
  <si>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</si>
  <si>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</si>
  <si>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</si>
  <si>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</si>
  <si>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</si>
  <si>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</si>
  <si>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</si>
  <si>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</si>
  <si>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</si>
  <si>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</si>
  <si>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</si>
  <si>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</si>
  <si>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</si>
  <si>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</si>
  <si>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</si>
  <si>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</si>
  <si>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</si>
  <si>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</si>
  <si>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</si>
  <si>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</si>
  <si>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</si>
  <si>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</si>
  <si>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</si>
  <si>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</si>
  <si>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</si>
  <si>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</si>
  <si>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</si>
  <si>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</si>
  <si>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</si>
  <si>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</si>
  <si>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</si>
  <si>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</si>
  <si>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</si>
  <si>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</si>
  <si>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</si>
  <si>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</si>
  <si>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</si>
  <si>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</si>
  <si>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</si>
  <si>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</si>
  <si>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</si>
  <si>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</si>
  <si>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</si>
  <si>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</si>
  <si>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</si>
  <si>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</si>
  <si>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</si>
  <si>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</si>
  <si>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</si>
  <si>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</si>
  <si>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</si>
  <si>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</si>
  <si>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</si>
  <si>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</si>
  <si>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</si>
  <si>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</si>
  <si>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</si>
  <si>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</si>
  <si>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</si>
  <si>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</si>
  <si>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</si>
  <si>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</si>
  <si>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</si>
  <si>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</si>
  <si>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</si>
  <si>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</si>
  <si>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</si>
  <si>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</si>
  <si>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</si>
  <si>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</si>
  <si>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</si>
  <si>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</si>
  <si>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</si>
  <si>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</si>
  <si>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</si>
  <si>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</si>
  <si>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</si>
  <si>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</si>
  <si>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</si>
  <si>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</si>
  <si>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</si>
  <si>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</si>
  <si>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</si>
  <si>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</si>
  <si>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</si>
  <si>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</si>
  <si>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</si>
  <si>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</si>
  <si>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</si>
  <si>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</si>
  <si>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</si>
  <si>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</si>
  <si>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</si>
  <si>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</si>
  <si>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</si>
  <si>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</si>
  <si>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</si>
  <si>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</si>
  <si>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</si>
  <si>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</si>
  <si>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</si>
  <si>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</si>
  <si>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</si>
  <si>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</si>
  <si>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</si>
  <si>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</si>
  <si>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</si>
  <si>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</si>
  <si>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</si>
  <si>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Maquinarias y herramientas</t>
  </si>
  <si>
    <t>Obras en curso</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</si>
  <si>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</si>
  <si>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</si>
  <si>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</si>
  <si>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</si>
  <si>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</si>
  <si>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</si>
  <si>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</si>
  <si>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</si>
  <si>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</si>
  <si>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</si>
  <si>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</si>
  <si>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</si>
  <si>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</si>
  <si>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</si>
  <si>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</si>
  <si>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</si>
  <si>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</si>
  <si>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</si>
  <si>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</si>
  <si>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</si>
  <si>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</si>
  <si>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</si>
  <si>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</si>
  <si>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</si>
  <si>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</si>
  <si>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</si>
  <si>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</si>
  <si>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</si>
  <si>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</si>
  <si>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</si>
  <si>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</si>
  <si>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</si>
  <si>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</si>
  <si>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</si>
  <si>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</si>
  <si>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Comparativo con igual período del año anterior</t>
  </si>
  <si>
    <t>Comparativo con igual periodo del año anterior</t>
  </si>
  <si>
    <t>Anticipos a proveedores</t>
  </si>
  <si>
    <t>NOTA 7 – INVENTARIOS</t>
  </si>
  <si>
    <t>Total activos corrientes</t>
  </si>
  <si>
    <t>Nota 8 - INVERSIONES EN ASOCIADAS</t>
  </si>
  <si>
    <t>Total del resultado</t>
  </si>
  <si>
    <t>En miles de guaranies</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</si>
  <si>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</si>
  <si>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</si>
  <si>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</si>
  <si>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</si>
  <si>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</si>
  <si>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</si>
  <si>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</si>
  <si>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</si>
  <si>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</si>
  <si>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</si>
  <si>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</si>
  <si>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</si>
  <si>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</si>
  <si>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</si>
  <si>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</si>
  <si>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</si>
  <si>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</si>
  <si>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</si>
  <si>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</si>
  <si>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</si>
  <si>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</si>
  <si>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</si>
  <si>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</si>
  <si>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</si>
  <si>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</si>
  <si>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</si>
  <si>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</si>
  <si>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</si>
  <si>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</si>
  <si>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</si>
  <si>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</si>
  <si>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</si>
  <si>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</si>
  <si>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</si>
  <si>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</si>
  <si>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</si>
  <si>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</si>
  <si>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</si>
  <si>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</si>
  <si>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</si>
  <si>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</si>
  <si>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</si>
  <si>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</si>
  <si>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</si>
  <si>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</si>
  <si>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</si>
  <si>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</si>
  <si>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</si>
  <si>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</si>
  <si>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</si>
  <si>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</si>
  <si>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</si>
  <si>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</si>
  <si>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</si>
  <si>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</si>
  <si>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</si>
  <si>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</si>
  <si>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</si>
  <si>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</si>
  <si>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</si>
  <si>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</si>
  <si>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</si>
  <si>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</si>
  <si>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</si>
  <si>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</si>
  <si>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</si>
  <si>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</si>
  <si>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</si>
  <si>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</si>
  <si>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</si>
  <si>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</si>
  <si>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</si>
  <si>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</si>
  <si>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</si>
  <si>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</si>
  <si>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</si>
  <si>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</si>
  <si>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</si>
  <si>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</si>
  <si>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</si>
  <si>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</si>
  <si>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</si>
  <si>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</si>
  <si>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</si>
  <si>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</si>
  <si>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</si>
  <si>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</si>
  <si>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</si>
  <si>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</si>
  <si>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</si>
  <si>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</si>
  <si>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</si>
  <si>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</si>
  <si>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</si>
  <si>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</si>
  <si>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</si>
  <si>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</si>
  <si>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</si>
  <si>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</si>
  <si>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</si>
  <si>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</si>
  <si>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</si>
  <si>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</si>
  <si>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</si>
  <si>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</si>
  <si>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</si>
  <si>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</si>
  <si>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</si>
  <si>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</si>
  <si>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</si>
  <si>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</si>
  <si>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Nombre de Sociedad</t>
  </si>
  <si>
    <t>RUC</t>
  </si>
  <si>
    <t>Enero</t>
  </si>
  <si>
    <t>Febrero</t>
  </si>
  <si>
    <t>Marzo</t>
  </si>
  <si>
    <t>Abril</t>
  </si>
  <si>
    <t>Mayo</t>
  </si>
  <si>
    <t>Junio</t>
  </si>
  <si>
    <t>Julio</t>
  </si>
  <si>
    <t>Agosto</t>
  </si>
  <si>
    <t>Septiembre</t>
  </si>
  <si>
    <t>Octubre</t>
  </si>
  <si>
    <t>Noviembre</t>
  </si>
  <si>
    <t>Diciembre</t>
  </si>
  <si>
    <t>Total Patrimonio neto</t>
  </si>
  <si>
    <t>Cantidad de acciones</t>
  </si>
  <si>
    <t>Participación sobre los votos (%)</t>
  </si>
  <si>
    <t>Participación sobre el Patrimonio Neto (%)</t>
  </si>
  <si>
    <t>Valor neto contable</t>
  </si>
  <si>
    <t>Proveedores - Entidades Relacionadas</t>
  </si>
  <si>
    <t>Indicación de Moneda</t>
  </si>
  <si>
    <t>Dólar estadounidense</t>
  </si>
  <si>
    <t>Guaraní</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</si>
  <si>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</si>
  <si>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</si>
  <si>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</si>
  <si>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</si>
  <si>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</si>
  <si>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</si>
  <si>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</si>
  <si>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</si>
  <si>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</si>
  <si>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</si>
  <si>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</si>
  <si>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</si>
  <si>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</si>
  <si>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</si>
  <si>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</si>
  <si>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</si>
  <si>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</si>
  <si>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</si>
  <si>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</si>
  <si>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</si>
  <si>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</si>
  <si>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</si>
  <si>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</si>
  <si>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</si>
  <si>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</si>
  <si>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</si>
  <si>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</si>
  <si>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</si>
  <si>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</si>
  <si>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</si>
  <si>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</si>
  <si>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</si>
  <si>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</si>
  <si>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</si>
  <si>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</si>
  <si>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</si>
  <si>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</si>
  <si>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</si>
  <si>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</si>
  <si>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</si>
  <si>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</si>
  <si>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</si>
  <si>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</si>
  <si>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</si>
  <si>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</si>
  <si>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</si>
  <si>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</si>
  <si>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</si>
  <si>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</si>
  <si>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</si>
  <si>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</si>
  <si>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</si>
  <si>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</si>
  <si>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</si>
  <si>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</si>
  <si>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</si>
  <si>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</si>
  <si>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</si>
  <si>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</si>
  <si>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</si>
  <si>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</si>
  <si>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</si>
  <si>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 80090944-5</t>
  </si>
  <si>
    <t>80011000-5</t>
  </si>
  <si>
    <t>Inmuebles</t>
  </si>
  <si>
    <t>Mejoras en predio ajeno</t>
  </si>
  <si>
    <t>Campos</t>
  </si>
  <si>
    <t>OTRAS INVERSIONES</t>
  </si>
  <si>
    <t>Inversiones en The Forest S.A.</t>
  </si>
  <si>
    <t>La composición de la cuenta a largo plazo es la siguiente:</t>
  </si>
  <si>
    <t>Otras Inversiones</t>
  </si>
  <si>
    <t>Activos en Fideicomiso</t>
  </si>
  <si>
    <t>NOTA 10 – ACTIVOS EN FIDEICOMISO</t>
  </si>
  <si>
    <t>Software</t>
  </si>
  <si>
    <t>Gastos por Fusion</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</si>
  <si>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</si>
  <si>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</si>
  <si>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</si>
  <si>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</si>
  <si>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</si>
  <si>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</si>
  <si>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</si>
  <si>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</si>
  <si>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</si>
  <si>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</si>
  <si>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</si>
  <si>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</si>
  <si>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</si>
  <si>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</si>
  <si>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</si>
  <si>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</si>
  <si>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</si>
  <si>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</si>
  <si>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</si>
  <si>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</si>
  <si>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</si>
  <si>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ganado</t>
  </si>
  <si>
    <t>Costo de bienes del activo fijo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</si>
  <si>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</si>
  <si>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</si>
  <si>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</si>
  <si>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</si>
  <si>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</si>
  <si>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</si>
  <si>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</si>
  <si>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</si>
  <si>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</si>
  <si>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</si>
  <si>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</si>
  <si>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</si>
  <si>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</si>
  <si>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</si>
  <si>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</si>
  <si>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</si>
  <si>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</si>
  <si>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</si>
  <si>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</si>
  <si>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</si>
  <si>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</si>
  <si>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</si>
  <si>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Gastos varios no deducibles</t>
  </si>
  <si>
    <t>Donaciones y contribuciones</t>
  </si>
  <si>
    <t>Resultados del Ejercicio</t>
  </si>
  <si>
    <t>NOTA 23 –  RESULTADOS</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</si>
  <si>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</si>
  <si>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</si>
  <si>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</si>
  <si>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</si>
  <si>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</si>
  <si>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</si>
  <si>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</si>
  <si>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</si>
  <si>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</si>
  <si>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</si>
  <si>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</si>
  <si>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</si>
  <si>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</si>
  <si>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</si>
  <si>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</si>
  <si>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</si>
  <si>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</si>
  <si>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</si>
  <si>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</si>
  <si>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</si>
  <si>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</si>
  <si>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</si>
  <si>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</si>
  <si>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</si>
  <si>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</si>
  <si>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</si>
  <si>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</si>
  <si>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</si>
  <si>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</si>
  <si>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</si>
  <si>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</si>
  <si>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</si>
  <si>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</si>
  <si>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</si>
  <si>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</si>
  <si>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</si>
  <si>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Gastos de Administracion</t>
  </si>
  <si>
    <t xml:space="preserve">Equipos </t>
  </si>
  <si>
    <t>d.2. Reserva por Facultativa</t>
  </si>
  <si>
    <t>365));"Saldo al .. de  de 20X1 ")</t>
  </si>
  <si>
    <t>Productos Forestales</t>
  </si>
  <si>
    <t>80028355-4</t>
  </si>
  <si>
    <t>Aportes a capitalizar</t>
  </si>
  <si>
    <t>Gastos Proyecto de Inversion</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</si>
  <si>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</si>
  <si>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</si>
  <si>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</si>
  <si>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</si>
  <si>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</si>
  <si>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</si>
  <si>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</si>
  <si>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</si>
  <si>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</si>
  <si>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</si>
  <si>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</si>
  <si>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</si>
  <si>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</si>
  <si>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</si>
  <si>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</si>
  <si>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</si>
  <si>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</si>
  <si>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</si>
  <si>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</si>
  <si>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Inversiones Temporales</t>
  </si>
  <si>
    <t>Inversiones en Entidades</t>
  </si>
  <si>
    <t>ACTIVO CORRIENTE</t>
  </si>
  <si>
    <t>DISPONIBILIDADES</t>
  </si>
  <si>
    <t>CAJA</t>
  </si>
  <si>
    <t>CA02</t>
  </si>
  <si>
    <t>CAJA USD.</t>
  </si>
  <si>
    <t>FONDOS FIJOS</t>
  </si>
  <si>
    <t>BANCOS</t>
  </si>
  <si>
    <t>FC001</t>
  </si>
  <si>
    <t>FC005</t>
  </si>
  <si>
    <t>FC006</t>
  </si>
  <si>
    <t>FC009</t>
  </si>
  <si>
    <t>IT001</t>
  </si>
  <si>
    <t>Itau Cta. Cte. Gs 701779289</t>
  </si>
  <si>
    <t>IT002</t>
  </si>
  <si>
    <t>Itau Cta. Cte. Usd 750710862</t>
  </si>
  <si>
    <t>IT004</t>
  </si>
  <si>
    <t>Itau Cta. Cte. Gs 400002800 - PUKA</t>
  </si>
  <si>
    <t>SU002</t>
  </si>
  <si>
    <t>SUDAMERIS Caja Ahorro USD 3801545</t>
  </si>
  <si>
    <t>INVERSIONES TEMPORARIAS</t>
  </si>
  <si>
    <t>INVERSIONES FINANCIERAS</t>
  </si>
  <si>
    <t>CREDITOS</t>
  </si>
  <si>
    <t>DEUDORES POR VENTAS GS</t>
  </si>
  <si>
    <t>CL425</t>
  </si>
  <si>
    <t>SABORES DE MI TIERRA S.A.</t>
  </si>
  <si>
    <t>DEUDORES POR VENTAS USD</t>
  </si>
  <si>
    <t>CREDITOS POR IMPUESTOS CORRIENTES</t>
  </si>
  <si>
    <t>ANTICIPOS Y RETENCIONES DE IMPUESTO A LA</t>
  </si>
  <si>
    <t>ANTICIPO IRACIS</t>
  </si>
  <si>
    <t>ANTICIPO IRAGRO</t>
  </si>
  <si>
    <t>RETENCIONES DE IVA</t>
  </si>
  <si>
    <t>RETENCION IVA</t>
  </si>
  <si>
    <t>IVA - CREDITO FISCAL 10%</t>
  </si>
  <si>
    <t>RETENCION RENTA</t>
  </si>
  <si>
    <t xml:space="preserve">CREDITOS FISCALES ELECTROLAR </t>
  </si>
  <si>
    <t xml:space="preserve">IVA CREDITO FISCAL 10% </t>
  </si>
  <si>
    <t>IVA CREDITO FISCAL 5 %</t>
  </si>
  <si>
    <t>RETENCION IMPUESTO A LA RENTA</t>
  </si>
  <si>
    <t>ANTICIPO IMPUESTO A LA RENTA</t>
  </si>
  <si>
    <t>ANTICIPO A PROVEEDORES</t>
  </si>
  <si>
    <t>ANTICIPOS A PROVEEDORES LOCALES</t>
  </si>
  <si>
    <t>AN01</t>
  </si>
  <si>
    <t>AP002</t>
  </si>
  <si>
    <t>OTRAS CUENTAS POR COBRAR</t>
  </si>
  <si>
    <t>DIVIDENDOS A COBRAR</t>
  </si>
  <si>
    <t>CUENTAS A COBRAR GS</t>
  </si>
  <si>
    <t>INVENTARIOS</t>
  </si>
  <si>
    <t>MERCADERIAS</t>
  </si>
  <si>
    <t>MERCADERIAS GRAVADAS POR EL IVA AL 10%</t>
  </si>
  <si>
    <t>INMUEBLES</t>
  </si>
  <si>
    <t>ACTIVOS BIOLOGICOS EN PRODUCCION</t>
  </si>
  <si>
    <t>EXISTENCIA VACUNA</t>
  </si>
  <si>
    <t>EXISTENCIA OVINOS</t>
  </si>
  <si>
    <t>EXISTENCIA EQUINOS</t>
  </si>
  <si>
    <t>GASTOS PAGADOS POR ADELANTADO</t>
  </si>
  <si>
    <t>SEGUROS A DEVENGAR</t>
  </si>
  <si>
    <t>GARANTIA DE ALQUILER</t>
  </si>
  <si>
    <t>PUKA</t>
  </si>
  <si>
    <t>ESTANCIA</t>
  </si>
  <si>
    <t>FAMILY OFFICE</t>
  </si>
  <si>
    <t>ACTIVO NO CORRIENTE</t>
  </si>
  <si>
    <t>INVERSIONES A LARGO PLAZO</t>
  </si>
  <si>
    <t>INVERSIONES EN OTRAS ENTIDADES</t>
  </si>
  <si>
    <t>ACCIONES ITTI</t>
  </si>
  <si>
    <t>The Forest S.A.</t>
  </si>
  <si>
    <t>PROPIEDAD, PLANTA Y EQUIPO</t>
  </si>
  <si>
    <t>RODADOS /TRANSPORTES</t>
  </si>
  <si>
    <t>RODADOS</t>
  </si>
  <si>
    <t>MUEBLES, UTILES Y ENSERES</t>
  </si>
  <si>
    <t>MUEBLES Y UTILES</t>
  </si>
  <si>
    <t>UTILES Y ENSERES</t>
  </si>
  <si>
    <t>EQUIPOS</t>
  </si>
  <si>
    <t>EQUIPOS DE INFORMATICA</t>
  </si>
  <si>
    <t>EQUIPAMIENTOS</t>
  </si>
  <si>
    <t>MEJORAS EN PREDIO AJENO</t>
  </si>
  <si>
    <t>MEJORAS EN PROPIEDAD DE TERCEROS</t>
  </si>
  <si>
    <t>INSTALACIONES</t>
  </si>
  <si>
    <t>INSTALACIONES GENERALES</t>
  </si>
  <si>
    <t>INSTALACIONES ELECTRICAS RURALES</t>
  </si>
  <si>
    <t>INSTALACIONES URBANAS</t>
  </si>
  <si>
    <t>(-) DEPRECIACION ACUMULADA</t>
  </si>
  <si>
    <t>ACTIVOS INTANGIBLES</t>
  </si>
  <si>
    <t>LICENCIAS, MARCAS Y PATENTES</t>
  </si>
  <si>
    <t>LICENCIA INFORMATICA</t>
  </si>
  <si>
    <t>DERECHO DE MARCA WALTERIO</t>
  </si>
  <si>
    <t>GOODWIL</t>
  </si>
  <si>
    <t>FUSION ELECTROLAR</t>
  </si>
  <si>
    <t>ACTIVOS EN FIDEICOMISO</t>
  </si>
  <si>
    <t>ACTIVOS EN FIDEICOMISO GS</t>
  </si>
  <si>
    <t>MEJORAS ACTIVOS EN FIDEICOMISO GS</t>
  </si>
  <si>
    <t>PASIVO CORRIENTE</t>
  </si>
  <si>
    <t>ACREEDORES COMERCIALES</t>
  </si>
  <si>
    <t>PROVEEDORES LOCALES GS</t>
  </si>
  <si>
    <t>P1006</t>
  </si>
  <si>
    <t>CARLOS A. KORSZYK K.</t>
  </si>
  <si>
    <t>P1022</t>
  </si>
  <si>
    <t>Nucleo S.A.</t>
  </si>
  <si>
    <t>P1103</t>
  </si>
  <si>
    <t>P1128</t>
  </si>
  <si>
    <t>POLIVET S.A.</t>
  </si>
  <si>
    <t>P1207</t>
  </si>
  <si>
    <t>Neufeld &amp; Cia S.A.</t>
  </si>
  <si>
    <t>P1302</t>
  </si>
  <si>
    <t>EMPRESA DE SERVICIOS SANITARIOS DEL PARA</t>
  </si>
  <si>
    <t>P1448</t>
  </si>
  <si>
    <t>Administración Nacional de Electricidad</t>
  </si>
  <si>
    <t>P1551</t>
  </si>
  <si>
    <t>CUEVAS HERMANOS S.A.</t>
  </si>
  <si>
    <t>P1624</t>
  </si>
  <si>
    <t>PRESTIGIO GROUP S.A.</t>
  </si>
  <si>
    <t>P1634</t>
  </si>
  <si>
    <t>DIESA S.A.</t>
  </si>
  <si>
    <t>P1781</t>
  </si>
  <si>
    <t>EL MEJOR S.R.L.</t>
  </si>
  <si>
    <t>P1822</t>
  </si>
  <si>
    <t>COMERCIAL DON CHICHO S.A.</t>
  </si>
  <si>
    <t>P2066</t>
  </si>
  <si>
    <t>MULTISOFT</t>
  </si>
  <si>
    <t>P2129</t>
  </si>
  <si>
    <t>HOSPICENTER S.A</t>
  </si>
  <si>
    <t>P2387</t>
  </si>
  <si>
    <t>BANCARD S.A.</t>
  </si>
  <si>
    <t>PROVEEDORES LOCALES USD</t>
  </si>
  <si>
    <t>P1019</t>
  </si>
  <si>
    <t>P1056</t>
  </si>
  <si>
    <t>P1606</t>
  </si>
  <si>
    <t>BLUE TOWER VENTURES PARAGUAY S.A.</t>
  </si>
  <si>
    <t>DEUDAS FINANCIERAS</t>
  </si>
  <si>
    <t>PRESTAMOS FINANCIEROS</t>
  </si>
  <si>
    <t>PRESTAMOS FINEXPAR GS</t>
  </si>
  <si>
    <t xml:space="preserve">         CAPITAL FINEXPAR GS </t>
  </si>
  <si>
    <t xml:space="preserve">         INTERES A PAGAR FINEXPAR GS</t>
  </si>
  <si>
    <t xml:space="preserve">         (-) INTERES A DEVENGAR FINEXPAR</t>
  </si>
  <si>
    <t>OTRAS CUENTAS POR PAGAR</t>
  </si>
  <si>
    <t>DEUDAS FISCALES CORRIENTES</t>
  </si>
  <si>
    <t>IMPUESTO A LA RENTA A PAGAR</t>
  </si>
  <si>
    <t>OPERACIONES A LIQUIDAR</t>
  </si>
  <si>
    <t>Cuentas a Pagar Gs</t>
  </si>
  <si>
    <t>CUENTAS A PAGAR USD</t>
  </si>
  <si>
    <t>CUENTAS POR PAGAR JUAN JOSE BILBAO</t>
  </si>
  <si>
    <t>CUENTAS A PAGAR ESTEBAN HERMIN</t>
  </si>
  <si>
    <t>CUENTAS A PAGAR US$ - VHV</t>
  </si>
  <si>
    <t>P1833</t>
  </si>
  <si>
    <t>VICTOR HUGO VAZQUEZ</t>
  </si>
  <si>
    <t>AGUINALDOS A PAGAR</t>
  </si>
  <si>
    <t>WALTERIO</t>
  </si>
  <si>
    <t>INGRESOS DIFERIDOS</t>
  </si>
  <si>
    <t>ANTICIPOS DE CLIENTES</t>
  </si>
  <si>
    <t>E02</t>
  </si>
  <si>
    <t>ANTICIPO DE CLIENTES GRUPO VAZQUEZ</t>
  </si>
  <si>
    <t>PASIVO  NO CORRIENTE</t>
  </si>
  <si>
    <t>ACREEDORES COMERCIALES A LARGO PLAZO</t>
  </si>
  <si>
    <t>PROVEEDORES LOCALES USD LP</t>
  </si>
  <si>
    <t>AUTOMARKET S.A.</t>
  </si>
  <si>
    <t>TOYOTOSHI S.A.</t>
  </si>
  <si>
    <t>P2905</t>
  </si>
  <si>
    <t>EDUARDO RAFAEL LLORET AGUILERA</t>
  </si>
  <si>
    <t>DEUDAS FINANCIERAS A LARGO PLAZO</t>
  </si>
  <si>
    <t>BONOS PRIVADOS EMITIDOS</t>
  </si>
  <si>
    <t>BONOS EMITIDOS GS</t>
  </si>
  <si>
    <t>BONOS EMITIDOS - CAPITAL GS</t>
  </si>
  <si>
    <t>INTERESES A PAGAR BONOS GS</t>
  </si>
  <si>
    <t>(-) INTERESES A DEVENGAR BONOS GS</t>
  </si>
  <si>
    <t>BONOS EMITIDOS USD</t>
  </si>
  <si>
    <t>BONOS EMITIDOS - CAPITAL USD</t>
  </si>
  <si>
    <t>INTERESES A PAGAR BONOS USD</t>
  </si>
  <si>
    <t>(-) INTERESES A DEVENGAR BONOS USD</t>
  </si>
  <si>
    <t>JORGE ANDRES BERNARDES MENGUAL (JBM)</t>
  </si>
  <si>
    <t>PATRIMONIO NETO</t>
  </si>
  <si>
    <t>CAPITAL</t>
  </si>
  <si>
    <t>CAPITAL INTEGRADO</t>
  </si>
  <si>
    <t>CAPITAL SUSCRIPTO</t>
  </si>
  <si>
    <t>APORTE NO CAPITALIZADO</t>
  </si>
  <si>
    <t>RESERVAS</t>
  </si>
  <si>
    <t>RESERVA LEGAL</t>
  </si>
  <si>
    <t>OTRAS RESERVAS</t>
  </si>
  <si>
    <t>RESERVA FACULTATIVA</t>
  </si>
  <si>
    <t>RESULTADOS</t>
  </si>
  <si>
    <t>RESULTADO DEL EJERCICIO</t>
  </si>
  <si>
    <t>INGRESOS</t>
  </si>
  <si>
    <t>INGRESOS OPERATIVOS</t>
  </si>
  <si>
    <t>VENTAS DE MERCADERêAS</t>
  </si>
  <si>
    <t>VENTAS DE MERCADERêAS GRAVADAS POR EL IV</t>
  </si>
  <si>
    <t>VENTAS DE GANADO</t>
  </si>
  <si>
    <t>DESMAMANTES MACHOS</t>
  </si>
  <si>
    <t>TERNERO MACHO</t>
  </si>
  <si>
    <t>TERNERA HEMBRA</t>
  </si>
  <si>
    <t>NOVILLOS</t>
  </si>
  <si>
    <t>VACAS</t>
  </si>
  <si>
    <t>VENTAS DE PRODUCTOS DE LA EXPLOTACIîN FO</t>
  </si>
  <si>
    <t>VENTA POR EXPLOTACION FORESTAL - LEÑA</t>
  </si>
  <si>
    <t>VENTAS DE SERVICIOS GRAVADOS</t>
  </si>
  <si>
    <t>INGRESOS POR INVERSIONES</t>
  </si>
  <si>
    <t>INGRESO POR VENTA DE ACCIONES</t>
  </si>
  <si>
    <t>INGRESOS PUKA</t>
  </si>
  <si>
    <t>SERVICIO DE EVENTO</t>
  </si>
  <si>
    <t>INGRESOS VARIOS - PUKA</t>
  </si>
  <si>
    <t>OTROS INGRESOS NO OPERATIVOS</t>
  </si>
  <si>
    <t>INTERESES GANADOS</t>
  </si>
  <si>
    <t>DESCUENTOS OBTENIDOS</t>
  </si>
  <si>
    <t>INGRESOS VARIOS</t>
  </si>
  <si>
    <t>EGRESOS</t>
  </si>
  <si>
    <t>COSTOS OPERATIVOS</t>
  </si>
  <si>
    <t>COSTO DE MERCADERêAS</t>
  </si>
  <si>
    <t>COSTO DE MERCADERêAS GRAVADAS POR EL IVA</t>
  </si>
  <si>
    <t>COSTO DE VENTAS DE GANADO</t>
  </si>
  <si>
    <t>GASTOS DE VENTAS O COMERCIALIZACIîN</t>
  </si>
  <si>
    <t>SUELDOS Y OTRAS REMUNERACIONES AL PERSON</t>
  </si>
  <si>
    <t>SUELDOS Y JORNALES</t>
  </si>
  <si>
    <t>PUBLICIDAD Y PROPAGANDA</t>
  </si>
  <si>
    <t>FLETES PAGADOS</t>
  </si>
  <si>
    <t>OTROS GASTOS DE VENTAS</t>
  </si>
  <si>
    <t>GUIAS Y OTROS GASTOS DE COMERCIALIZACION</t>
  </si>
  <si>
    <t>PRODUCTOS VETERINARIOS</t>
  </si>
  <si>
    <t>GASTOS DE ADMINISTRACION</t>
  </si>
  <si>
    <t>APORTE PATRONAL</t>
  </si>
  <si>
    <t>AGUINALDOS</t>
  </si>
  <si>
    <t>OTROS BENEFICIOS AL PERSONAL</t>
  </si>
  <si>
    <t>BONIFICACION FAMILIAR</t>
  </si>
  <si>
    <t>HONORARIOS PROFESIONALES</t>
  </si>
  <si>
    <t>ALQUILERES</t>
  </si>
  <si>
    <t>ENERGIA ELECTRICA</t>
  </si>
  <si>
    <t>TELEFONO E INTERNET</t>
  </si>
  <si>
    <t>AGUA</t>
  </si>
  <si>
    <t>VIATICOS Y MOVILIDAD</t>
  </si>
  <si>
    <t>COMBUSTIBLES Y LUBRICANTES</t>
  </si>
  <si>
    <t>REPARACIONES Y MANTENIMIENTOS</t>
  </si>
  <si>
    <t>SEGUROS PAGADOS</t>
  </si>
  <si>
    <t>UTILES DE OFICINA</t>
  </si>
  <si>
    <t>IMPUESTOS, PATENTES, TASAS Y OTRAS CONTR</t>
  </si>
  <si>
    <t>MULTAS Y SANCIONES</t>
  </si>
  <si>
    <t>GASTOS DE ESCRIBANIA</t>
  </si>
  <si>
    <t>GASTOS GENERALES</t>
  </si>
  <si>
    <t xml:space="preserve">     DON MIGUEL </t>
  </si>
  <si>
    <t xml:space="preserve">     COSTA FLOR</t>
  </si>
  <si>
    <t>GASTOS Y ARTICULOS DE LIMPIEZA</t>
  </si>
  <si>
    <t>SEGURIDAD Y VIGILANCIA</t>
  </si>
  <si>
    <t>GASTOS FAMILY OFFICE</t>
  </si>
  <si>
    <t>GASTOS GENERALES PUKA</t>
  </si>
  <si>
    <t>INSUMOS COCINA - PUKA</t>
  </si>
  <si>
    <t>INSUMOS BEBIDAS - PUKA</t>
  </si>
  <si>
    <t>INSUMOS GOLOSINAS - PUKA</t>
  </si>
  <si>
    <t>INSUMOS DECORACION - PUKA</t>
  </si>
  <si>
    <t>INSUMOS OFICINA - PUKA</t>
  </si>
  <si>
    <t>INSUMOS MANTENIMIENTO - PUKA</t>
  </si>
  <si>
    <t>INSUMOS LIMPIEZA - PUKA</t>
  </si>
  <si>
    <t>INSUMOS ENTRETENIMIENTO - PUKA</t>
  </si>
  <si>
    <t>INSUMOS EMBALAJE - PUKA</t>
  </si>
  <si>
    <t>SERVICIOS PRESTADOS - PUKA</t>
  </si>
  <si>
    <t>GASTOS NO DEDUCIBLES - PUKA</t>
  </si>
  <si>
    <t xml:space="preserve">INSUMOS COMBUSTIBLE - PUKA </t>
  </si>
  <si>
    <t>INSUMOS TORTAS - PUKA</t>
  </si>
  <si>
    <t>OTROS COSTO DE EVENTO - PUKA</t>
  </si>
  <si>
    <t>GASTOS DE SALUD</t>
  </si>
  <si>
    <t>GASTOS CNV Y BVPASA</t>
  </si>
  <si>
    <t>GASTOS EMISION DE BONOS</t>
  </si>
  <si>
    <t>ARANCELES BVPASA</t>
  </si>
  <si>
    <t>ASESORAMIENTO FINANCIERO</t>
  </si>
  <si>
    <t>GASTOS FINANCIEROS</t>
  </si>
  <si>
    <t xml:space="preserve">INTERESES PAGADOS A ENTIDADES BANCARIAS </t>
  </si>
  <si>
    <t>OTROS INTERESES PAGADOS</t>
  </si>
  <si>
    <t>COMISIONES Y GASTOS BANCARIOS</t>
  </si>
  <si>
    <t>INTERESES PAGADOS BONOS GS</t>
  </si>
  <si>
    <t>INTERESES PAGADOS BONOS USD</t>
  </si>
  <si>
    <t>DEPRECIACIONES Y AMORTIZACIONES DE ACTIV</t>
  </si>
  <si>
    <t>DEPRECIACIONES DEL EJERCICIO</t>
  </si>
  <si>
    <t>OTROS RESULTADOS NO OPERATIVOS</t>
  </si>
  <si>
    <t>DIFERENCIA DE CAMBIO</t>
  </si>
  <si>
    <t>GASTOS NO DEDUCIBLES</t>
  </si>
  <si>
    <t>RECARGOS Y MULTAS</t>
  </si>
  <si>
    <t>GASTOS VARIOS NO DEDUCIBLES</t>
  </si>
  <si>
    <t>SUELDOS NO DEDUCIBLES</t>
  </si>
  <si>
    <t>RETENCION DE RENTA GND</t>
  </si>
  <si>
    <t>GASTOS FAMILY OFFICE GND</t>
  </si>
  <si>
    <t>AGUINALDOS GND</t>
  </si>
  <si>
    <t>OTROS EGRESOS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</si>
  <si>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</si>
  <si>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</si>
  <si>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</si>
  <si>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</si>
  <si>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</si>
  <si>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</si>
  <si>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</si>
  <si>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</si>
  <si>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FONDO FIJO WERKING GS</t>
  </si>
  <si>
    <t>FONDO FIJO SILVER ARGUELLO</t>
  </si>
  <si>
    <t>FC002</t>
  </si>
  <si>
    <t>FC013</t>
  </si>
  <si>
    <t>A001</t>
  </si>
  <si>
    <t xml:space="preserve">INVERSIONES EN ACTIVOS BIOLOGICOS </t>
  </si>
  <si>
    <t>CL787</t>
  </si>
  <si>
    <t>AIME S.A</t>
  </si>
  <si>
    <t>CW001</t>
  </si>
  <si>
    <t xml:space="preserve">CLIENTES WERKING </t>
  </si>
  <si>
    <t>CL884</t>
  </si>
  <si>
    <t>DERLIS JAVIER NUÑEZ QUIÑONES</t>
  </si>
  <si>
    <t>P1050</t>
  </si>
  <si>
    <t>CADIEM</t>
  </si>
  <si>
    <t>P1123</t>
  </si>
  <si>
    <t>Telefonica Celular del Paraguay S. A.</t>
  </si>
  <si>
    <t>P2811</t>
  </si>
  <si>
    <t>DISTRIBUIDORA DEL PARAGUAY SA</t>
  </si>
  <si>
    <t>P3053</t>
  </si>
  <si>
    <t>JAKUBIU, LUIS DANIEL</t>
  </si>
  <si>
    <t>P3084</t>
  </si>
  <si>
    <t>SALINAS MENDOZA, JAZMIN MARIA</t>
  </si>
  <si>
    <t>P3103</t>
  </si>
  <si>
    <t>GAME GROUP SA</t>
  </si>
  <si>
    <t>P3140</t>
  </si>
  <si>
    <t>VALDEZ CACERES, OMRI MISAEL BERNABE</t>
  </si>
  <si>
    <t>P3148</t>
  </si>
  <si>
    <t>GO PRO S. A.</t>
  </si>
  <si>
    <t>P1627</t>
  </si>
  <si>
    <t>GARDEN AUTOMOTORES S.A.</t>
  </si>
  <si>
    <t>TC01</t>
  </si>
  <si>
    <t>TARJETA VISA ADMINISTRACION Nº 8815</t>
  </si>
  <si>
    <t>TC02</t>
  </si>
  <si>
    <t>TARJETA VISA CLASICA PUKA Nº 4517</t>
  </si>
  <si>
    <t>TC04</t>
  </si>
  <si>
    <t>TARJETA VISA CLASICA WERKING Nº 4681</t>
  </si>
  <si>
    <t>P3021</t>
  </si>
  <si>
    <t>GROSS BROWN COSTA, EDUARDO JAVIER</t>
  </si>
  <si>
    <t>P2647</t>
  </si>
  <si>
    <t>ITTI SAECA</t>
  </si>
  <si>
    <t>80054859-0</t>
  </si>
  <si>
    <t>PRIMA POR EMISION DE ACCIONES J.F.</t>
  </si>
  <si>
    <t>ACCIONES IDL S.A.</t>
  </si>
  <si>
    <t>VALOR PATRIMONIAL PROPORCIONAL</t>
  </si>
  <si>
    <t>OTROS ACREEDORES</t>
  </si>
  <si>
    <t>VENTAS DE MERCADERêAS EXENTAS DEL IVA</t>
  </si>
  <si>
    <t>OTRAS VENTAS EXENTAS DEL IVA</t>
  </si>
  <si>
    <t>INGRESOS WERKING</t>
  </si>
  <si>
    <t>W01</t>
  </si>
  <si>
    <t>INGRESOS CAFETERIA</t>
  </si>
  <si>
    <t>Ingreso por venta de acciones</t>
  </si>
  <si>
    <t>Intereses ganados</t>
  </si>
  <si>
    <t xml:space="preserve">  VACAS</t>
  </si>
  <si>
    <t xml:space="preserve">  VAQUILLAS</t>
  </si>
  <si>
    <t xml:space="preserve">  TOROS</t>
  </si>
  <si>
    <t xml:space="preserve">  DESMAMANTE MACHO</t>
  </si>
  <si>
    <t xml:space="preserve">  DESMAMANTE</t>
  </si>
  <si>
    <t xml:space="preserve">  TERNEROS</t>
  </si>
  <si>
    <t xml:space="preserve">  BUEYES</t>
  </si>
  <si>
    <t>PRODUCTOS FORESTALES</t>
  </si>
  <si>
    <t>P3157</t>
  </si>
  <si>
    <t>CAJA MEDICA Y DE PROFESIONALES UNIVERSIT</t>
  </si>
  <si>
    <t>COMISIONES PAGADAS SOBRE VENTAS</t>
  </si>
  <si>
    <t>DONACIONES Y CONTRIBUCIONES</t>
  </si>
  <si>
    <t>GASTOS GENERALES WERKING</t>
  </si>
  <si>
    <t>INSUMOS COCINA - WERKING</t>
  </si>
  <si>
    <t>W02</t>
  </si>
  <si>
    <t>INSUMOS BEBIDAS - WERKING</t>
  </si>
  <si>
    <t>W03</t>
  </si>
  <si>
    <t>INSUMOS ENBALAJES Y SIMILARES - WERKING</t>
  </si>
  <si>
    <t>W04</t>
  </si>
  <si>
    <t>INSUMOS LIMPIEZA - WERKING</t>
  </si>
  <si>
    <t>W05</t>
  </si>
  <si>
    <t>INSUMOS MANTENIMIENTO - WERKING</t>
  </si>
  <si>
    <t>W06</t>
  </si>
  <si>
    <t>INSUMOS SERVICIOS CONTRATADOS - WERKING</t>
  </si>
  <si>
    <t>W08</t>
  </si>
  <si>
    <t>INSUMOS EMPRENDEDORES - WERKING</t>
  </si>
  <si>
    <t>W09</t>
  </si>
  <si>
    <t>OTROS GASTOS - WERKING</t>
  </si>
  <si>
    <t>Ajustes/Desafectacion de resultados acumulados</t>
  </si>
  <si>
    <t>N°</t>
  </si>
  <si>
    <t/>
  </si>
  <si>
    <t>CA001</t>
  </si>
  <si>
    <t>CADIEM CBSA - FONDO MUTUO CRECIMIENTO RE</t>
  </si>
  <si>
    <t>P1054</t>
  </si>
  <si>
    <t>Bau S.A</t>
  </si>
  <si>
    <t>P1966</t>
  </si>
  <si>
    <t>DR. ARNOLD WIENS KLIEWER</t>
  </si>
  <si>
    <t>P2016</t>
  </si>
  <si>
    <t>JOSE C RUIZ DIAZ VITTONE</t>
  </si>
  <si>
    <t>P3288</t>
  </si>
  <si>
    <t>TEMA AUTOMOTORES S.A.</t>
  </si>
  <si>
    <t>RETENCIONES DE IMPUESTOS A PAGAR</t>
  </si>
  <si>
    <t>IPS A PAGAR</t>
  </si>
  <si>
    <t>WERKING</t>
  </si>
  <si>
    <t>PRESTAMOS SUDAMERIS BANK USD LP</t>
  </si>
  <si>
    <t xml:space="preserve">         CAPITAL SUDAMERIS BANK USD LP</t>
  </si>
  <si>
    <t xml:space="preserve">         INTERES A PAGAR SUDAMERIS BANK </t>
  </si>
  <si>
    <t xml:space="preserve">         (-) INTERES A DEVENGAR SUDAMERI</t>
  </si>
  <si>
    <t>COSTO DE SERVICIOS GRAVADOS</t>
  </si>
  <si>
    <t>GASTOS DE REPRESENTACIîN</t>
  </si>
  <si>
    <t>GASTOS DE INTERMEDIACION - ACCIONES</t>
  </si>
  <si>
    <t>SUDAMERIS BANK S.A.E.C.A</t>
  </si>
  <si>
    <t>No existen hechos posteriores que mencionar.</t>
  </si>
  <si>
    <t>BANCO SUDAMERIS PARAGUAY S.A</t>
  </si>
  <si>
    <t>FC014</t>
  </si>
  <si>
    <t>FC015</t>
  </si>
  <si>
    <t>CL1554</t>
  </si>
  <si>
    <t>RED DIGITAL S.A.</t>
  </si>
  <si>
    <t>AN02</t>
  </si>
  <si>
    <t>ANTICIPOS A PROVEEDORES PUKA GS</t>
  </si>
  <si>
    <t>AN04</t>
  </si>
  <si>
    <t>ANTICIPOS A PROVEEDORES ESTANCIA GS</t>
  </si>
  <si>
    <t>P1147</t>
  </si>
  <si>
    <t>Julia Cardozo de Flecha</t>
  </si>
  <si>
    <t>CAR01</t>
  </si>
  <si>
    <t>CHEQUES DIFERIDOS GS</t>
  </si>
  <si>
    <t>APORTE IRREVOCABLE ITTI S.A.E.C.A</t>
  </si>
  <si>
    <t>P1039</t>
  </si>
  <si>
    <t>Maria Teresa Lopez Lovera</t>
  </si>
  <si>
    <t>P1121</t>
  </si>
  <si>
    <t>Tracto Agro Vial S.A.</t>
  </si>
  <si>
    <t>P1727</t>
  </si>
  <si>
    <t>COSMOS 93 S.R.L.</t>
  </si>
  <si>
    <t>P2636</t>
  </si>
  <si>
    <t>RENT TAX ASOCIADOS</t>
  </si>
  <si>
    <t>P2805</t>
  </si>
  <si>
    <t>EXCELSIS SA (EXCELSIS SA)</t>
  </si>
  <si>
    <t>CHEQUES DIFERIDOS</t>
  </si>
  <si>
    <t>RET01</t>
  </si>
  <si>
    <t>RETENCIONES A PAGAR</t>
  </si>
  <si>
    <t>DIVIDENDOS A PAGAR</t>
  </si>
  <si>
    <t>ITTI A PAGAR GS</t>
  </si>
  <si>
    <t>PRESTAMOS FINEXPAR USD LP</t>
  </si>
  <si>
    <t xml:space="preserve">         CAPITAL FINEXPAR USD LP</t>
  </si>
  <si>
    <t xml:space="preserve">         INTERES A PAGAR FINEXPAR USD LP</t>
  </si>
  <si>
    <t>INSTRUMENTO DE RENTA FIJA</t>
  </si>
  <si>
    <t>IRF01</t>
  </si>
  <si>
    <t>IRF GUSTAVO GAMARRA MONTEFUSCO GS</t>
  </si>
  <si>
    <t>IRF0101</t>
  </si>
  <si>
    <t xml:space="preserve">     CAPITAL IRF GUSTAVO GAMARRA MONTEFU</t>
  </si>
  <si>
    <t>IRF02</t>
  </si>
  <si>
    <t>IRF NORMA BEATRIZ MORINIGO GS</t>
  </si>
  <si>
    <t>IRF0201</t>
  </si>
  <si>
    <t xml:space="preserve">     CAPITAL IRF NORMA BEATRIZ MORINIGO </t>
  </si>
  <si>
    <t>IRF03</t>
  </si>
  <si>
    <t>IRF ANIBAL VICENTE PARAINO GS</t>
  </si>
  <si>
    <t>IRF0301</t>
  </si>
  <si>
    <t xml:space="preserve">     CAPITAL IRF ANIBAL VICENTE PARAINO </t>
  </si>
  <si>
    <t>IRF05</t>
  </si>
  <si>
    <t>IRF ALBINO MANUEL ALONSO GS</t>
  </si>
  <si>
    <t>IRF0501</t>
  </si>
  <si>
    <t xml:space="preserve">     CAPITAL IRF ALBINO MANUEL ALONSO GS</t>
  </si>
  <si>
    <t>IRF06</t>
  </si>
  <si>
    <t>IRF MARIA ROSA SZARAN GS</t>
  </si>
  <si>
    <t>IRF0601</t>
  </si>
  <si>
    <t xml:space="preserve">     CAPITAL IRF MARIA ROSA SZARAN GS</t>
  </si>
  <si>
    <t>IRF07</t>
  </si>
  <si>
    <t>IRF VALORES CASA DE BOLSA SA. USD</t>
  </si>
  <si>
    <t>IRF0701</t>
  </si>
  <si>
    <t xml:space="preserve">     CAPITAL IRF VALORES CASA DE BOLSA S</t>
  </si>
  <si>
    <t>INGRESO POR INVERSION EN ASOCIADAS</t>
  </si>
  <si>
    <t>SERVICIOS CORPORATIVOS CONTRATADOS</t>
  </si>
  <si>
    <t>Costos de servicios prestados</t>
  </si>
  <si>
    <t>Dividendos a cobrar</t>
  </si>
  <si>
    <t>Cuentas a cobrar comerciales LP</t>
  </si>
  <si>
    <t>Otros créditos LP</t>
  </si>
  <si>
    <t>Cuentas por pagar comerciales LP</t>
  </si>
  <si>
    <t>Otros pasivos corto plazo</t>
  </si>
  <si>
    <t>codplancta</t>
  </si>
  <si>
    <t>nombrecta</t>
  </si>
  <si>
    <t>imputable</t>
  </si>
  <si>
    <t>codplanaux</t>
  </si>
  <si>
    <t>nombreaux</t>
  </si>
  <si>
    <t>CA003</t>
  </si>
  <si>
    <t>ANTICIPO A PROVEEDORES VARIOS GS</t>
  </si>
  <si>
    <t>APORTE IRREVOCABLE IDL S.A.</t>
  </si>
  <si>
    <t>P1228</t>
  </si>
  <si>
    <t>Dario Ramon Santacruz Jara</t>
  </si>
  <si>
    <t>P2481</t>
  </si>
  <si>
    <t>PARAGUAY REFRESCOS SA</t>
  </si>
  <si>
    <t>P3441</t>
  </si>
  <si>
    <t>P3485</t>
  </si>
  <si>
    <t>PROMEC E.A.S.</t>
  </si>
  <si>
    <t>CUENTAS A PAGAR GS. - VHV</t>
  </si>
  <si>
    <t>P1607</t>
  </si>
  <si>
    <t>ROBERTO JOSÉ BLUMENFELD</t>
  </si>
  <si>
    <t>P3495</t>
  </si>
  <si>
    <t>MARTIN MASI AUTOMOVILES S.A.</t>
  </si>
  <si>
    <t>TOROS</t>
  </si>
  <si>
    <t>W10</t>
  </si>
  <si>
    <t>COSTO SISTEMA DE GESTION FLUX - WERKING</t>
  </si>
  <si>
    <t>RUBRO CNV</t>
  </si>
  <si>
    <t>NOTA 6 - DIVIDENDOS A COBRAR</t>
  </si>
  <si>
    <t>Dividendos a Cobrar</t>
  </si>
  <si>
    <t>El rubro se compone como sigue:</t>
  </si>
  <si>
    <t>Ingreso por Dividendos</t>
  </si>
  <si>
    <t>Nota 30 - Resultado de inversiones en asociadas</t>
  </si>
  <si>
    <t>Ingreso por inversion en asociadas</t>
  </si>
  <si>
    <t>80124419-6</t>
  </si>
  <si>
    <t>Dividendos Pagados</t>
  </si>
  <si>
    <t>IDL S.A</t>
  </si>
  <si>
    <t>Costos de ventas</t>
  </si>
  <si>
    <t>Costo de venta acciones</t>
  </si>
  <si>
    <t>TARJETA DE CREDITO</t>
  </si>
  <si>
    <t>Distribución de utilidades</t>
  </si>
  <si>
    <t>Amortización y depreciación</t>
  </si>
  <si>
    <t>CA004</t>
  </si>
  <si>
    <t>CA005</t>
  </si>
  <si>
    <t>UENO HOLDING SAECA</t>
  </si>
  <si>
    <t>CP001</t>
  </si>
  <si>
    <t xml:space="preserve">CLIENTES PUKA </t>
  </si>
  <si>
    <t>RETENCION IDU</t>
  </si>
  <si>
    <t>UENO HOLDING A COBRAR GS.</t>
  </si>
  <si>
    <t>MERCADERIAS VARIAS</t>
  </si>
  <si>
    <t>ACCIONES UENO HOLDING ORDINARIAS SIMPLES</t>
  </si>
  <si>
    <t>ACCIONES VINANZAS ORDINARIAS SIMPLE</t>
  </si>
  <si>
    <t>PRIMA POR ACCIONES UENO HOLDING</t>
  </si>
  <si>
    <t xml:space="preserve">PRIMA POR ACCIONES ITTI </t>
  </si>
  <si>
    <t>APORTE IRREVOCABLE VINANZAS S.A</t>
  </si>
  <si>
    <t>OBRAS EN CURSO TALLER</t>
  </si>
  <si>
    <t>P1838</t>
  </si>
  <si>
    <t>GSM NITRO S.R.L.</t>
  </si>
  <si>
    <t>P3563</t>
  </si>
  <si>
    <t>Retenciones a Funcionarios - GIMNASIO</t>
  </si>
  <si>
    <t>P3564</t>
  </si>
  <si>
    <t>MARCELA BEATRIZ DE AGUIRRE DE PFANNL</t>
  </si>
  <si>
    <t>P16071</t>
  </si>
  <si>
    <t>P16072</t>
  </si>
  <si>
    <t>IRF99</t>
  </si>
  <si>
    <t>IRF9901</t>
  </si>
  <si>
    <t xml:space="preserve">     CAPITAL IRF VARIOS GS</t>
  </si>
  <si>
    <t>IRF9902</t>
  </si>
  <si>
    <t xml:space="preserve">     INTERES A PAGAR IRF VARIOS GS</t>
  </si>
  <si>
    <t>IRF9903</t>
  </si>
  <si>
    <t>COSTO SISTEMA DE GESTION FLUX - PUKA</t>
  </si>
  <si>
    <t>GASTOS PACTO GLOBAL PARAGUAY</t>
  </si>
  <si>
    <t>Solucion efectiva S.A</t>
  </si>
  <si>
    <t>80082288-9</t>
  </si>
  <si>
    <t>* Acciones se encuentran en proceso de aprobación por el Banco Central del Paraguay</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</si>
  <si>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</si>
  <si>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</si>
  <si>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</si>
  <si>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</si>
  <si>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</si>
  <si>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</si>
  <si>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</si>
  <si>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</si>
  <si>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</si>
  <si>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</si>
  <si>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</si>
  <si>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</si>
  <si>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</si>
  <si>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</si>
  <si>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</si>
  <si>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</si>
  <si>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</si>
  <si>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</si>
  <si>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</si>
  <si>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</si>
  <si>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</si>
  <si>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</si>
  <si>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</si>
  <si>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</si>
  <si>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</si>
  <si>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</si>
  <si>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</si>
  <si>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</si>
  <si>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</si>
  <si>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</si>
  <si>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</si>
  <si>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</si>
  <si>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Laura</t>
  </si>
  <si>
    <t>Vargas</t>
  </si>
  <si>
    <t>Plana Ejecutiva</t>
  </si>
  <si>
    <t>-Gerente</t>
  </si>
  <si>
    <t>Bernardo</t>
  </si>
  <si>
    <t>Algorta</t>
  </si>
  <si>
    <t>-Gerente Administativo Financiero</t>
  </si>
  <si>
    <t>Ruth</t>
  </si>
  <si>
    <t>Ramirez</t>
  </si>
  <si>
    <t>-Contador</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</si>
  <si>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</si>
  <si>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</si>
  <si>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</si>
  <si>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</si>
  <si>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</si>
  <si>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</si>
  <si>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</si>
  <si>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</si>
  <si>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</si>
  <si>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</si>
  <si>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</si>
  <si>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</si>
  <si>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</si>
  <si>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</si>
  <si>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</si>
  <si>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Federico Miguel Vazquez</t>
  </si>
  <si>
    <t>OVM</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</si>
  <si>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</si>
  <si>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</si>
  <si>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</si>
  <si>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</si>
  <si>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</si>
  <si>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</si>
  <si>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</si>
  <si>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</si>
  <si>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</si>
  <si>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Intereses préstamos bursátiles a pagar</t>
  </si>
  <si>
    <t>Director suplente</t>
  </si>
  <si>
    <t>Lía</t>
  </si>
  <si>
    <t>De Vázquez</t>
  </si>
  <si>
    <t>Gloria</t>
  </si>
  <si>
    <t>Villasanti</t>
  </si>
  <si>
    <t>Juan</t>
  </si>
  <si>
    <t>Gustale</t>
  </si>
  <si>
    <t>OVS</t>
  </si>
  <si>
    <t>FONDO FIJO ADMINISTRACION</t>
  </si>
  <si>
    <t>Cuentas por cobrar comerciales Cp</t>
  </si>
  <si>
    <t>CL3225</t>
  </si>
  <si>
    <t>BORJA, ROBERTO</t>
  </si>
  <si>
    <t>CL3362</t>
  </si>
  <si>
    <t>Otros créditos Cp</t>
  </si>
  <si>
    <t>ANTICIPOS A PROVEEDORES GRUPO VAZQUEZ GS</t>
  </si>
  <si>
    <t xml:space="preserve">(-) PREVISIONES </t>
  </si>
  <si>
    <t>(-) PREVISIONES VARIAS</t>
  </si>
  <si>
    <t xml:space="preserve">  NOVILLOS</t>
  </si>
  <si>
    <t>SEGUROS A DEVENGAR GS- GRUPO VAZQUEZ</t>
  </si>
  <si>
    <t>SEGUROS A DEVENGAR USD- GRUPO VAZQUEZ</t>
  </si>
  <si>
    <t>ACCIONES UENO HOLDING PREFERIDAS</t>
  </si>
  <si>
    <t>Cuentas por pagar comerciales Cp</t>
  </si>
  <si>
    <t>P3578</t>
  </si>
  <si>
    <t>LUIS OSCAR BOETTNER GASPARINI</t>
  </si>
  <si>
    <t>P2580</t>
  </si>
  <si>
    <t>VALORES CASA DE BOLSA S.A</t>
  </si>
  <si>
    <t>P2870</t>
  </si>
  <si>
    <t>RISKMETRICA S.A CALIFICADORA DE RIESGOS</t>
  </si>
  <si>
    <t>P3605</t>
  </si>
  <si>
    <t>INFORMATION SECURITY SERVICES SA</t>
  </si>
  <si>
    <t xml:space="preserve">Préstamos a corto plazo </t>
  </si>
  <si>
    <t>AGUINALDOS A PAGAR ESTANCIA</t>
  </si>
  <si>
    <t>Cuentas por pagar comerciales Lp</t>
  </si>
  <si>
    <t>P3576</t>
  </si>
  <si>
    <t>MARTA INES DE AGUIRRE DE LANE</t>
  </si>
  <si>
    <t>P3577</t>
  </si>
  <si>
    <t>MARIA GRACIANA DE AGUIRRE BE BOETTNER</t>
  </si>
  <si>
    <t xml:space="preserve">Préstamos a largo plazo </t>
  </si>
  <si>
    <t>IRF VARIOS A PAGAR GS</t>
  </si>
  <si>
    <t>GRUPO VAZQUEZ</t>
  </si>
  <si>
    <t>Ingresos</t>
  </si>
  <si>
    <t xml:space="preserve">SERVICIO DE PASTAJE </t>
  </si>
  <si>
    <t>CAJA DE HAMBURGUESA</t>
  </si>
  <si>
    <t>VENTA PIZZA, PREPIZZA</t>
  </si>
  <si>
    <t>INGRESO POR RECUPERO DE GASTOS</t>
  </si>
  <si>
    <t xml:space="preserve">RECUPERO SERVICIO POS DINELCO, BANCARD </t>
  </si>
  <si>
    <t>RECUPERO SEGURO MEDICO Y GIMNASIO</t>
  </si>
  <si>
    <t>RECUPERO SISTEMA CONTABLE</t>
  </si>
  <si>
    <t>INGRESO POR VENTA DE INMUEBLES</t>
  </si>
  <si>
    <t>Costos</t>
  </si>
  <si>
    <t>COSTO DE VENTAS ACCIONES</t>
  </si>
  <si>
    <t>COSTO DE VENTA INMUEBLES</t>
  </si>
  <si>
    <t>Gastos financieros</t>
  </si>
  <si>
    <t>(-) OTRAS PREVISIONES</t>
  </si>
  <si>
    <t>(-) Previsiones</t>
  </si>
  <si>
    <t>Depreciaciones y Amortizaciones</t>
  </si>
  <si>
    <t>Previsiones</t>
  </si>
  <si>
    <t>(-) DEPRE. ACUM. INSTALACIONES GENERALES</t>
  </si>
  <si>
    <t>(-) DEPRE. ACUM. MUEBLES Y UTILES</t>
  </si>
  <si>
    <t>(-) DEPRE. ACUM. EQUIPOS DE INFORMATICA</t>
  </si>
  <si>
    <t>(-) DEPRE. ACUM. MEJORAS EN PREDIO AJENO</t>
  </si>
  <si>
    <t>Previsiones y provisiones</t>
  </si>
  <si>
    <t>RED DIGITAL A PAGAR GS</t>
  </si>
  <si>
    <t>Saldo al 31 de Diciembre de 2022</t>
  </si>
  <si>
    <t>Costo de venta mercaderias</t>
  </si>
  <si>
    <t>Costo de venta Servicios</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</si>
  <si>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</si>
  <si>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</si>
  <si>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INVERSIONES TEMPORALES</t>
  </si>
  <si>
    <t>IN002</t>
  </si>
  <si>
    <t>UENO HOLDING IRF USD</t>
  </si>
  <si>
    <t>UENO SEGUROS S.A</t>
  </si>
  <si>
    <t>P3679</t>
  </si>
  <si>
    <t>GRUPO PARAGUAY DEVELOPMENT ARS S.R.L.</t>
  </si>
  <si>
    <t>FUNDACION OGAGUA DE UENO A COBRAR GS</t>
  </si>
  <si>
    <t>ANTICIPOS</t>
  </si>
  <si>
    <t xml:space="preserve">ANTICIPO DE SALARIOS </t>
  </si>
  <si>
    <t>ACCIONES OVS UENO CASA DE BOLSA S.A.</t>
  </si>
  <si>
    <t>APORTE IRREVOCABLE UENO HOLDING SAECA</t>
  </si>
  <si>
    <t>P1258</t>
  </si>
  <si>
    <t>P1430</t>
  </si>
  <si>
    <t>FUNDACION SERVICIOS DE SALUD ANIMAL</t>
  </si>
  <si>
    <t>P3097</t>
  </si>
  <si>
    <t>SALGUEIRO IRRAZABAL, HUGO ENRIQUE JAVIER</t>
  </si>
  <si>
    <t>P3606</t>
  </si>
  <si>
    <t>BEHMAK SA</t>
  </si>
  <si>
    <t>P3678</t>
  </si>
  <si>
    <t>UENO CASA DE BOLSA S.A.</t>
  </si>
  <si>
    <t>P3634</t>
  </si>
  <si>
    <t>PARAGUAY SECURITY SA</t>
  </si>
  <si>
    <t>IRF98</t>
  </si>
  <si>
    <t>IRF VARIOS A PAGAR USD</t>
  </si>
  <si>
    <t>IRF9802</t>
  </si>
  <si>
    <t xml:space="preserve">     INTERES A PAGAR IRF VARIOS USD</t>
  </si>
  <si>
    <t>INGRESO POR INTERESES COBRADOS</t>
  </si>
  <si>
    <t>Otros costos exentos</t>
  </si>
  <si>
    <t>Gastos generales puka</t>
  </si>
  <si>
    <t>Gastos generales Walterio</t>
  </si>
  <si>
    <t>Gastos generales Werking</t>
  </si>
  <si>
    <t>Intereses Ganados</t>
  </si>
  <si>
    <t>Ueno Casa de Bolsa S.A.</t>
  </si>
  <si>
    <t>Otros pasivos largo plazo</t>
  </si>
  <si>
    <t>IN001</t>
  </si>
  <si>
    <t>UENO HOLDING IRF GS</t>
  </si>
  <si>
    <t>P2706</t>
  </si>
  <si>
    <t>VILLAR LARREA, OSCAR NICOLAS</t>
  </si>
  <si>
    <t>P2778</t>
  </si>
  <si>
    <t>EL CABO S.A. A COBRAR GS</t>
  </si>
  <si>
    <t>CUOTA SOCIAL OFFICE DESING S.R.L.</t>
  </si>
  <si>
    <t>P1067</t>
  </si>
  <si>
    <t>SAVAL S.A.</t>
  </si>
  <si>
    <t>P1635</t>
  </si>
  <si>
    <t>PLASTICHACO S.A.</t>
  </si>
  <si>
    <t>P2644</t>
  </si>
  <si>
    <t>MASCHERONI DE CABALLERO, ANA MARIA</t>
  </si>
  <si>
    <t>P2749</t>
  </si>
  <si>
    <t>OTAZU MUSSIO, FERNANDO AUGUSTO</t>
  </si>
  <si>
    <t>P1069</t>
  </si>
  <si>
    <t>Market S.R.L.</t>
  </si>
  <si>
    <t>PRESTAMOS SUDAMERIS BANK USD</t>
  </si>
  <si>
    <t xml:space="preserve">         CAPITAL SUDAMERIS BANK USD CP</t>
  </si>
  <si>
    <t>IRF9801</t>
  </si>
  <si>
    <t xml:space="preserve">     CAPITAL IRF VARIOS USD</t>
  </si>
  <si>
    <t>VACACIONES</t>
  </si>
  <si>
    <t>PREAVISO E INDEMNIZACION</t>
  </si>
  <si>
    <t>COMISION POR INTERMEDIACION</t>
  </si>
  <si>
    <t>FONDO DE GARANTIA</t>
  </si>
  <si>
    <t>GASTOS DE PATROCINIO APF</t>
  </si>
  <si>
    <t>GASTOS DE INTERMEDIACION</t>
  </si>
  <si>
    <t>CH01</t>
  </si>
  <si>
    <t>Vacaciones</t>
  </si>
  <si>
    <t>Preaviso e Indemnizacion</t>
  </si>
  <si>
    <t>Gastos y artículos de limpieza</t>
  </si>
  <si>
    <t>Otros Gastos</t>
  </si>
  <si>
    <t>Office Desing S.R.L.</t>
  </si>
  <si>
    <t>Ingreso por Valuacion de inversiones</t>
  </si>
  <si>
    <t>80027059-2</t>
  </si>
  <si>
    <t>A02</t>
  </si>
  <si>
    <t>ACCIONES U. HOLDING LUX</t>
  </si>
  <si>
    <t>INGRESO POR VALUACION EN INVERSIONES</t>
  </si>
  <si>
    <t>Inversión en asociadas largo plazo</t>
  </si>
  <si>
    <t>Inversión en asociadas corto plazo</t>
  </si>
  <si>
    <t>Total Inversión corto plazo</t>
  </si>
  <si>
    <t>Total Inversión largo plazo</t>
  </si>
  <si>
    <t>Diciembre 2023</t>
  </si>
  <si>
    <t>UENO BANK SA CTA. AH. GS. N° 483951004</t>
  </si>
  <si>
    <t>UENO BANK SA CTA. AH. USD. N° 483951005</t>
  </si>
  <si>
    <t>UENO BANK SA CTA. AH. GS. N° 483951008</t>
  </si>
  <si>
    <t>UENO BANK SA CTA. AH. USD. N° 483951009</t>
  </si>
  <si>
    <t>UENO BANK SA CTA. AH. GS. N° 483951013</t>
  </si>
  <si>
    <t>UENO BANK SA CTA. AH. GS. N° 483951018 -</t>
  </si>
  <si>
    <t xml:space="preserve">UENO BANK SA CTA. AH. GS. N° 96915018 - </t>
  </si>
  <si>
    <t>UENO BANK SA CTA. AH. USD. N° 96115495 -</t>
  </si>
  <si>
    <t>BO002</t>
  </si>
  <si>
    <t>BONOS UENO BANK SA USD</t>
  </si>
  <si>
    <t>CADIEM CBSA - FONDO MUTUO DISPONIBLE DOL</t>
  </si>
  <si>
    <t>CADIEM CBSA - FONDO MUTUO DISPONIBLE PUK</t>
  </si>
  <si>
    <t>CADIEM CBSA - FONDO MUTUO DISPONIBLE WER</t>
  </si>
  <si>
    <t>A03</t>
  </si>
  <si>
    <t>AN03</t>
  </si>
  <si>
    <t>ANTICIPOS A PROVEEDORES WERKING GS</t>
  </si>
  <si>
    <t>AN05</t>
  </si>
  <si>
    <t>MIRIAM WORONIECKI</t>
  </si>
  <si>
    <t>AN06</t>
  </si>
  <si>
    <t>RAMON ANTONIO BORDON JARA</t>
  </si>
  <si>
    <t>AN07</t>
  </si>
  <si>
    <t>CHRISTOPHER JOHN HAWKSBEE</t>
  </si>
  <si>
    <t>ANTICIPOS A PROVEEDORES GRUPO VAZQUEZ US</t>
  </si>
  <si>
    <t>P2123</t>
  </si>
  <si>
    <t>O.T.R IMPORT S.A.C.I</t>
  </si>
  <si>
    <t>EQUIPO MEDICO DE EMERGENCIAS PARAGUAY S.</t>
  </si>
  <si>
    <t>P3693</t>
  </si>
  <si>
    <t>mas.dos S.R.L.</t>
  </si>
  <si>
    <t>DOCUMENTOS A COBRAR GS</t>
  </si>
  <si>
    <t>DOCUMENTOS A COBRAR USD</t>
  </si>
  <si>
    <t>CUENTAS A COBAR US$</t>
  </si>
  <si>
    <t>CUH</t>
  </si>
  <si>
    <t>CARTERA DE CLIENTES CEDIDA UENO HOLDING</t>
  </si>
  <si>
    <t>ACCIONES UENO HOLDING ORDINARIAS MULTIPL</t>
  </si>
  <si>
    <t>ACCIONES UENO BANK SA</t>
  </si>
  <si>
    <t>APORTE IRREVOCABLE UENO BANK SA</t>
  </si>
  <si>
    <t>PRIMA ACCIONES UENO BANK SA</t>
  </si>
  <si>
    <t xml:space="preserve">ACCIONES PREFERIDAS - SOLUCION EFECTIVA </t>
  </si>
  <si>
    <t xml:space="preserve">ACCIONES ORDINARIAS - SOLUCION EFECTIVA </t>
  </si>
  <si>
    <t>APORTE IRREVOCABLE UENO CASA DE BOLSA S.</t>
  </si>
  <si>
    <t>ACCIONES UENO SEGUROS S.A.</t>
  </si>
  <si>
    <t>PRIMA ACCIONES UENO SEGUROS S.A.</t>
  </si>
  <si>
    <t>APORTE IRREVOCABLE UENO SEGUROS S.A.</t>
  </si>
  <si>
    <t>OTROS ACTIVOS A LARGO PLAZO</t>
  </si>
  <si>
    <t>UENO BANK SA</t>
  </si>
  <si>
    <t>P1570</t>
  </si>
  <si>
    <t>LINEAS INTERIORES S.A.</t>
  </si>
  <si>
    <t>P2493</t>
  </si>
  <si>
    <t>DOERKSEN FEHR, EDWARD</t>
  </si>
  <si>
    <t>P2538</t>
  </si>
  <si>
    <t>BALBUENA VALIENTE, LEONARDO DAVID</t>
  </si>
  <si>
    <t>P3020</t>
  </si>
  <si>
    <t>SOLES S.A</t>
  </si>
  <si>
    <t>CONSULTORES Y CONTADORES DE EMPRESAS - C</t>
  </si>
  <si>
    <t>P3462</t>
  </si>
  <si>
    <t>FRESH &amp; FROZEN SA</t>
  </si>
  <si>
    <t>P3877</t>
  </si>
  <si>
    <t>MARIA SILVIA CABELLO TALAVERA</t>
  </si>
  <si>
    <t>P3886</t>
  </si>
  <si>
    <t>GALEANO TOMBOLY, VICENTE MARTIN</t>
  </si>
  <si>
    <t>P3912</t>
  </si>
  <si>
    <t>LUIS FERNANDO MONGES DUARTE</t>
  </si>
  <si>
    <t>P3943</t>
  </si>
  <si>
    <t>EVOKE LAB S.A.</t>
  </si>
  <si>
    <t>P3944</t>
  </si>
  <si>
    <t>FRANEDE SA</t>
  </si>
  <si>
    <t>P2598</t>
  </si>
  <si>
    <t>TEIXIDO SA</t>
  </si>
  <si>
    <t>P3090</t>
  </si>
  <si>
    <t>DESARROLLO FIT SRL</t>
  </si>
  <si>
    <t>P3949</t>
  </si>
  <si>
    <t>GRUPO NEPTUNO SA</t>
  </si>
  <si>
    <t>P3953</t>
  </si>
  <si>
    <t>OFFICE DESING S.R.L.</t>
  </si>
  <si>
    <t>PRESTAMOS FINEXPAR USD</t>
  </si>
  <si>
    <t xml:space="preserve">         CAPITAL FINEXPAR USD</t>
  </si>
  <si>
    <t xml:space="preserve">         INTERES A PAGAR FINEXPAR USD</t>
  </si>
  <si>
    <t>PRESTAMOS UENO BANK SA GS</t>
  </si>
  <si>
    <t xml:space="preserve">         CAPITAL UENO BANK SA GS</t>
  </si>
  <si>
    <t xml:space="preserve">         INTERES A PAGAR UENO BANK SA GS</t>
  </si>
  <si>
    <t xml:space="preserve">         (-) INTERES A DEVENGAR UENO BAN</t>
  </si>
  <si>
    <t>PRESTAMOS UENO BANK SA USD</t>
  </si>
  <si>
    <t xml:space="preserve">         CAPITAL UENO BANK SA USD</t>
  </si>
  <si>
    <t>UENO BANK SA - Retenciones a funcionario</t>
  </si>
  <si>
    <t>Retenciones a Funcionarios - Embargo Jud</t>
  </si>
  <si>
    <t>OTRAS CUENTAS POR PAGAR  - JUAN DELGADO</t>
  </si>
  <si>
    <t>GARDEN/CUEVAS - MV</t>
  </si>
  <si>
    <t xml:space="preserve">     INTERES A PAGAR ROBERTO JOSÉ BLUMEN</t>
  </si>
  <si>
    <t xml:space="preserve">     (-) INTERES A DEVENGAR ROBERTO JOSÉ</t>
  </si>
  <si>
    <t>PRESTAMOS UENO BANK SA USD LP</t>
  </si>
  <si>
    <t xml:space="preserve">         CAPITAL UENO BANK SA USD LP</t>
  </si>
  <si>
    <t xml:space="preserve">         INTERES A PAGAR UENO BANK SA US</t>
  </si>
  <si>
    <t>IRF11</t>
  </si>
  <si>
    <t>IRF EXCELSIS SA USD</t>
  </si>
  <si>
    <t>IRF1101</t>
  </si>
  <si>
    <t xml:space="preserve">    CAPITAL IRF EXCELSIS SA USD</t>
  </si>
  <si>
    <t>IRF9803</t>
  </si>
  <si>
    <t xml:space="preserve">     (-) INTERES A DEVENGAR IRF VARIOS U</t>
  </si>
  <si>
    <t xml:space="preserve">     (-) INTERES A DEVENGAR IRF VARIOS G</t>
  </si>
  <si>
    <t>IRF999</t>
  </si>
  <si>
    <t>IRF VARIOS A IDENTIFICAR</t>
  </si>
  <si>
    <t>IRF9991</t>
  </si>
  <si>
    <t>IRF VARIOS A IDENTIFICAR GS</t>
  </si>
  <si>
    <t>IRF9992</t>
  </si>
  <si>
    <t>IRF VARIOS A IDENTIFICAR USD</t>
  </si>
  <si>
    <t>RECUPERO RENTA FIJA, EXPENSAS Y ESTACION</t>
  </si>
  <si>
    <t>RECUPERO GASTOS RODADOS, ALQUILER, REPAR</t>
  </si>
  <si>
    <t xml:space="preserve">INTERESES COBRADOS BONOS </t>
  </si>
  <si>
    <t>W07</t>
  </si>
  <si>
    <t>INSUMOS GASTOS NO DEDUCIBLES - WERKING</t>
  </si>
  <si>
    <t>80004049-0</t>
  </si>
  <si>
    <t>Vinanzas S.A</t>
  </si>
  <si>
    <t>B280698</t>
  </si>
  <si>
    <t>U Holdings S.a.r.l</t>
  </si>
  <si>
    <t>Otros créditos Lp</t>
  </si>
  <si>
    <t>(en blanco)</t>
  </si>
  <si>
    <t>Suma de SALDO EN MILES GS</t>
  </si>
  <si>
    <t>(Todas)</t>
  </si>
  <si>
    <t>Otras reservas</t>
  </si>
  <si>
    <t>Adriana</t>
  </si>
  <si>
    <t>Edificios</t>
  </si>
  <si>
    <t>Gratificacion</t>
  </si>
  <si>
    <t>Diciembre  2023</t>
  </si>
  <si>
    <t>Al 31 de Diciembre 2023</t>
  </si>
  <si>
    <t>Fernández</t>
  </si>
  <si>
    <t>Saldo al 31 de Diciembre de 2023</t>
  </si>
  <si>
    <t>UENO BANK S.A.E.</t>
  </si>
  <si>
    <t>A sola firma</t>
  </si>
  <si>
    <t>Ueno Seguros S.A</t>
  </si>
  <si>
    <t>1) Inversiones temporales: 
Se valúan de acuerdo con los siguientes criterios de valuación:
1.1) Colocaciones financieras en moneda local: se valúan a su valor nominal más los intereses devengados al cierre del año/período. Ver Nota 4
1.2) Colocaciones financieras en moneda extranjera: se valúan a su valor nominal más intereses devengados al cierre del año/período, convertidos en guaraníes utilizando la cotización de la fecha de cierre. Ver Nota 4
2) Inversiones en asociadas:
Se valor se mide de acuerdo con los siguientes criterios:
2.1) Participaciones permanentes en sociedades en las cuales no se ejerce el control: se valúan a su costo de adquisición. Ver nota 8
2.2) Participaciones permanentes en sociedades controladas: a su valor patrimonial proporcional (VPP) o método de participación. Dichas inversiones se valúan inicialmente al costo de adquisición y posteriormente se ajusta en función a los cambios subsecuentes a su adquisición sobre la participación en el patrimonio de la Sociedad. Los cambios en la participación se incluyen en el estado de resultados. Ver nota 8
3) Otras inversiones:
Se valúan a su costo de adquisición más todos los gastos relacionados a dichas operaciones.</t>
  </si>
  <si>
    <t>Pago de impuestos</t>
  </si>
  <si>
    <t>Las inversiones, en función a la clasificación se exponen a continuación:</t>
  </si>
  <si>
    <t>Total inversiones</t>
  </si>
  <si>
    <t>Las inversiones, clasificadas en función a la participación en el el capital y los votos, se exponen a continuación:</t>
  </si>
  <si>
    <t>Valuadas al costo</t>
  </si>
  <si>
    <t>Valuadas al valor patrimonial proporcional</t>
  </si>
  <si>
    <t>Las inversiones en las cuales se ejerce el control se encuentran valuadas a su valor patrimonial proporcional (VPP):</t>
  </si>
  <si>
    <t>Datos de la Sociedad en la que se invierte:</t>
  </si>
  <si>
    <t>Datos de la inversión:</t>
  </si>
  <si>
    <t>Cantidad de acciones adquiridas</t>
  </si>
  <si>
    <t>Total Inversión (miles de Gs) 2024</t>
  </si>
  <si>
    <t>Total Inversión (miles de Gs) 2023</t>
  </si>
  <si>
    <t>Total inversión</t>
  </si>
  <si>
    <t>Las inversiones en las cuales no se ejerce el control se encuentran valuadas a su costo de adquisición se detallan a continuación:</t>
  </si>
  <si>
    <t>GRANT THORNTON S.A.</t>
  </si>
  <si>
    <t>Junio 2024</t>
  </si>
  <si>
    <t>Otros Pasivos con Entidades relacionadas LP</t>
  </si>
  <si>
    <t>Utilidad por compras de Acciones</t>
  </si>
  <si>
    <t>Junio 2023</t>
  </si>
  <si>
    <t>138_29122021</t>
  </si>
  <si>
    <t>CO DEUDORIA A TERCEROS</t>
  </si>
  <si>
    <t> ENTIDAD FINANCIERA</t>
  </si>
  <si>
    <t>MODALIDAD</t>
  </si>
  <si>
    <t>ALTA</t>
  </si>
  <si>
    <t>CO DEUDORIA S/ CRC</t>
  </si>
  <si>
    <t>VTO</t>
  </si>
  <si>
    <t>BANCO NACIONAL DE FOMENTO</t>
  </si>
  <si>
    <t>PMTO</t>
  </si>
  <si>
    <t>BANCO GNB PARAGUAY S.A.</t>
  </si>
  <si>
    <t>INTERFISA SAECA</t>
  </si>
  <si>
    <t>ZETA BANCO SAECA</t>
  </si>
  <si>
    <t>FINANCIERA FIC SA</t>
  </si>
  <si>
    <t>TOTALES</t>
  </si>
  <si>
    <t>ZETA BANCO SAECA PYG</t>
  </si>
  <si>
    <t>ZETA BANCO SAECA USD</t>
  </si>
  <si>
    <t>Inversiones Financieras</t>
  </si>
  <si>
    <t>Costo de venta Sotfware</t>
  </si>
  <si>
    <t>Costo de venta Activo fijo</t>
  </si>
  <si>
    <t>Otros costos</t>
  </si>
  <si>
    <t>Ueno A.F.P.I.S.A.</t>
  </si>
  <si>
    <t>80127778-7</t>
  </si>
  <si>
    <t>U Paraguay S.A.</t>
  </si>
  <si>
    <t>Budapest</t>
  </si>
  <si>
    <t>80135001-8</t>
  </si>
  <si>
    <t>80135002-6</t>
  </si>
  <si>
    <t>Ueno Holding S.A.E.C.A. **</t>
  </si>
  <si>
    <t>** En proceso de transferencia 56.503 acciones preferidas y 38497 ordinarias.</t>
  </si>
  <si>
    <t>Ueno Bank S.A</t>
  </si>
  <si>
    <t xml:space="preserve">Guillermo </t>
  </si>
  <si>
    <t>Rey</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</si>
  <si>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Definitovo de Fusion por Absorcion quedando absorbida la Firma ELECTROLAR S.A., por la Firma GRUPO VAZQUEZ S.A.E.                                                                                                        En fecha 05/10/2023, por escritura pública N° 325 la firma hace constar la decisión del órgano social de modificar sus estatutos sociales en su Art. 5° referente al capital social, Art. 7° referente al tipo de acciones y el Art. 12 referente a la emisión de títulos de deuda, además, consta la transcripción integra de los estatutos sociales de la firma.</t>
  </si>
  <si>
    <t>Al 30 de Setiembre 2024</t>
  </si>
  <si>
    <t>Setiembre 2024</t>
  </si>
  <si>
    <t xml:space="preserve">7.796,79	</t>
  </si>
  <si>
    <t>Deudores por prestamos</t>
  </si>
  <si>
    <t>G</t>
  </si>
  <si>
    <t>Setiembre 2023</t>
  </si>
  <si>
    <t>Radice</t>
  </si>
  <si>
    <t>Gastos por Compra de Cartera</t>
  </si>
  <si>
    <t>Al 30 de setiembre de 2024 la Sociedad no constituyó una provisión para impuesto a la renta (Al 31 de diciembre 2023:  Guaraníes 0).</t>
  </si>
  <si>
    <t>Saldo al 30 de setiembre de 2023</t>
  </si>
  <si>
    <t>80104014-0</t>
  </si>
  <si>
    <t>Venta de Cartera</t>
  </si>
  <si>
    <t>Setiemnbre 2024</t>
  </si>
  <si>
    <t>Venta de Mercaderias</t>
  </si>
  <si>
    <t>Ingreso por indemnización</t>
  </si>
  <si>
    <t>Ingreso por venta de activo fijo</t>
  </si>
  <si>
    <t>Otros Gastos Operativos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</si>
</sst>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 numFmtId="183" formatCode="0&quot; &quot;%"/>
  </numFmts>
  <fonts count="46">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sz val="8"/>
      <color theme="1"/>
      <name val="Arial"/>
      <family val="2"/>
    </font>
    <font>
      <b/>
      <sz val="8"/>
      <name val="Arial"/>
      <family val="2"/>
    </font>
    <font>
      <b/>
      <i/>
      <sz val="10"/>
      <color theme="0"/>
      <name val="Arial"/>
      <family val="2"/>
    </font>
    <font>
      <b/>
      <sz val="9"/>
      <color rgb="FFFFFFFF"/>
      <name val="Arial"/>
      <family val="2"/>
    </font>
    <font>
      <b/>
      <sz val="9"/>
      <color rgb="FF000000"/>
      <name val="Arial"/>
      <family val="2"/>
    </font>
    <font>
      <sz val="9"/>
      <color rgb="FF000000"/>
      <name val="Arial"/>
      <family val="2"/>
    </font>
    <font>
      <b/>
      <sz val="9"/>
      <color rgb="FF222222"/>
      <name val="Arial"/>
      <family val="2"/>
    </font>
    <font>
      <sz val="9"/>
      <color theme="1"/>
      <name val="Arial"/>
      <family val="2"/>
    </font>
    <font>
      <sz val="9"/>
      <color indexed="8"/>
      <name val="Arial"/>
      <family val="2"/>
    </font>
    <font>
      <sz val="11"/>
      <color rgb="FF000000"/>
      <name val="Calibri2"/>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44546A"/>
        <bgColor indexed="64"/>
      </patternFill>
    </fill>
    <fill>
      <patternFill patternType="solid">
        <fgColor rgb="FFFFFFFF"/>
        <bgColor indexed="64"/>
      </patternFill>
    </fill>
  </fills>
  <borders count="53">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66CCAB"/>
      </left>
      <right style="thin">
        <color rgb="FF66CCAB"/>
      </right>
      <top style="thin">
        <color rgb="FF66CCAB"/>
      </top>
      <bottom style="thin">
        <color rgb="FF66CCAB"/>
      </bottom>
      <diagonal/>
    </border>
  </borders>
  <cellStyleXfs count="670">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83" fontId="45" fillId="0" borderId="0" applyFont="0" applyBorder="0" applyProtection="0"/>
    <xf numFmtId="0" fontId="1" fillId="0" borderId="0"/>
  </cellStyleXfs>
  <cellXfs count="598">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ill="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xf numFmtId="0" fontId="3" fillId="0" borderId="0" xfId="0" applyFont="1"/>
    <xf numFmtId="0" fontId="3" fillId="3" borderId="0" xfId="0" applyFont="1" applyFill="1"/>
    <xf numFmtId="0" fontId="2" fillId="0" borderId="0" xfId="0" applyFont="1" applyAlignment="1">
      <alignment horizontal="center"/>
    </xf>
    <xf numFmtId="0" fontId="9" fillId="2" borderId="0" xfId="2" applyFont="1" applyFill="1" applyAlignment="1">
      <alignment horizontal="center"/>
    </xf>
    <xf numFmtId="0" fontId="3" fillId="0" borderId="0" xfId="0" applyFont="1" applyAlignment="1">
      <alignment vertical="top" wrapText="1"/>
    </xf>
    <xf numFmtId="165" fontId="3" fillId="0" borderId="0" xfId="0" applyNumberFormat="1" applyFont="1"/>
    <xf numFmtId="41" fontId="3" fillId="0" borderId="0" xfId="8" applyFont="1" applyFill="1"/>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xf numFmtId="165" fontId="3" fillId="0" borderId="0" xfId="1" applyNumberFormat="1" applyFont="1"/>
    <xf numFmtId="0" fontId="14" fillId="0" borderId="0" xfId="0" applyFont="1"/>
    <xf numFmtId="165" fontId="3" fillId="0" borderId="0" xfId="1" applyNumberFormat="1" applyFont="1" applyBorder="1"/>
    <xf numFmtId="0" fontId="3" fillId="0" borderId="0" xfId="0" applyFont="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xf numFmtId="0" fontId="18" fillId="7" borderId="0" xfId="0" applyFont="1" applyFill="1"/>
    <xf numFmtId="41" fontId="6" fillId="7" borderId="3" xfId="8" applyFont="1" applyFill="1" applyBorder="1"/>
    <xf numFmtId="0" fontId="18" fillId="7" borderId="0" xfId="0" applyFont="1" applyFill="1" applyAlignment="1">
      <alignment vertical="center" wrapText="1"/>
    </xf>
    <xf numFmtId="0" fontId="15" fillId="0" borderId="0" xfId="0" applyFont="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Alignment="1">
      <alignment vertical="center"/>
    </xf>
    <xf numFmtId="0" fontId="16" fillId="7" borderId="0" xfId="0" applyFont="1" applyFill="1" applyAlignment="1">
      <alignment vertical="center"/>
    </xf>
    <xf numFmtId="0" fontId="23" fillId="2" borderId="0" xfId="0" applyFont="1" applyFill="1"/>
    <xf numFmtId="41" fontId="3" fillId="0" borderId="3" xfId="8" applyFont="1" applyBorder="1" applyAlignment="1">
      <alignment vertical="top" wrapText="1"/>
    </xf>
    <xf numFmtId="0" fontId="6" fillId="7" borderId="0" xfId="0" quotePrefix="1" applyFont="1" applyFill="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xf numFmtId="0" fontId="16" fillId="0" borderId="0" xfId="0" applyFont="1"/>
    <xf numFmtId="0" fontId="21" fillId="7" borderId="0" xfId="0" applyFont="1" applyFill="1" applyAlignment="1">
      <alignment vertical="center" wrapText="1"/>
    </xf>
    <xf numFmtId="0" fontId="7" fillId="2" borderId="0" xfId="0" applyFont="1" applyFill="1" applyAlignment="1">
      <alignment vertical="center"/>
    </xf>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Alignment="1">
      <alignment horizontal="left" vertical="center"/>
    </xf>
    <xf numFmtId="3" fontId="3" fillId="0" borderId="0" xfId="1" applyNumberFormat="1" applyFont="1" applyFill="1" applyAlignment="1">
      <alignment horizontal="center"/>
    </xf>
    <xf numFmtId="3" fontId="7" fillId="0" borderId="0" xfId="0" applyNumberFormat="1" applyFont="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12" xfId="0" applyFont="1" applyFill="1" applyBorder="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9" xfId="0" applyFont="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Alignment="1">
      <alignment vertical="center"/>
    </xf>
    <xf numFmtId="0" fontId="16" fillId="5" borderId="0" xfId="0" applyFont="1" applyFill="1" applyAlignment="1">
      <alignment horizontal="center" vertical="center"/>
    </xf>
    <xf numFmtId="0" fontId="16" fillId="5" borderId="1" xfId="3" applyFont="1" applyFill="1" applyBorder="1" applyAlignment="1">
      <alignment horizontal="center"/>
    </xf>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xf numFmtId="0" fontId="26" fillId="8" borderId="0" xfId="0" applyFont="1" applyFill="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ill="1"/>
    <xf numFmtId="0" fontId="7" fillId="2" borderId="0" xfId="4" applyFont="1" applyFill="1"/>
    <xf numFmtId="0" fontId="3" fillId="0" borderId="0" xfId="0" applyFont="1" applyAlignment="1">
      <alignment horizontal="left" vertical="justify" wrapText="1"/>
    </xf>
    <xf numFmtId="41" fontId="6" fillId="7" borderId="0" xfId="8" applyFont="1" applyFill="1" applyBorder="1"/>
    <xf numFmtId="0" fontId="16" fillId="2" borderId="0" xfId="0" applyFont="1" applyFill="1" applyAlignment="1">
      <alignment vertical="center"/>
    </xf>
    <xf numFmtId="0" fontId="6" fillId="7" borderId="0" xfId="0" applyFont="1" applyFill="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xf numFmtId="0" fontId="3" fillId="5"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0" fontId="2" fillId="12" borderId="0" xfId="0" applyFont="1" applyFill="1"/>
    <xf numFmtId="0" fontId="3" fillId="12" borderId="0" xfId="0" applyFont="1" applyFill="1" applyAlignment="1">
      <alignment horizontal="center" vertical="center"/>
    </xf>
    <xf numFmtId="0" fontId="13" fillId="5" borderId="0" xfId="0" applyFont="1" applyFill="1" applyAlignment="1">
      <alignment horizontal="center" vertical="center"/>
    </xf>
    <xf numFmtId="41" fontId="3" fillId="0" borderId="0" xfId="8" applyFont="1" applyBorder="1"/>
    <xf numFmtId="0" fontId="25" fillId="0" borderId="0" xfId="0" applyFont="1"/>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165" fontId="3" fillId="0" borderId="0" xfId="1" applyNumberFormat="1" applyFont="1" applyFill="1" applyAlignment="1">
      <alignment horizontal="center"/>
    </xf>
    <xf numFmtId="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vertical="top"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9" fontId="3" fillId="0" borderId="11" xfId="9" applyFont="1" applyFill="1" applyBorder="1" applyAlignment="1">
      <alignment horizontal="center"/>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Alignment="1">
      <alignment vertical="center" wrapText="1"/>
    </xf>
    <xf numFmtId="0" fontId="4" fillId="7" borderId="0" xfId="0" applyFont="1" applyFill="1" applyAlignment="1">
      <alignment horizontal="center" vertical="center" wrapText="1"/>
    </xf>
    <xf numFmtId="0" fontId="16" fillId="5" borderId="39"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41" fontId="6" fillId="7" borderId="0" xfId="8" applyFont="1" applyFill="1"/>
    <xf numFmtId="0" fontId="4" fillId="7" borderId="0" xfId="0" applyFont="1" applyFill="1" applyAlignment="1">
      <alignment wrapText="1"/>
    </xf>
    <xf numFmtId="0" fontId="16" fillId="0" borderId="0" xfId="0" applyFont="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15" xfId="0" applyFont="1" applyFill="1" applyBorder="1"/>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4" fillId="7" borderId="0" xfId="77" applyFill="1"/>
    <xf numFmtId="0" fontId="4" fillId="8" borderId="29" xfId="77" applyFill="1" applyBorder="1" applyAlignment="1">
      <alignment vertical="center"/>
    </xf>
    <xf numFmtId="0" fontId="35" fillId="7" borderId="0" xfId="77" applyFont="1" applyFill="1"/>
    <xf numFmtId="0" fontId="26" fillId="8" borderId="29" xfId="77" applyFont="1" applyFill="1" applyBorder="1" applyAlignment="1">
      <alignment vertical="center"/>
    </xf>
    <xf numFmtId="0" fontId="4" fillId="2" borderId="0" xfId="77" applyFill="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0" fillId="0" borderId="0" xfId="0" applyNumberFormat="1"/>
    <xf numFmtId="3" fontId="17" fillId="0" borderId="0" xfId="0" applyNumberFormat="1" applyFont="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1" xfId="8" applyFont="1" applyBorder="1"/>
    <xf numFmtId="41" fontId="7" fillId="0" borderId="2" xfId="8" applyFont="1" applyFill="1" applyBorder="1"/>
    <xf numFmtId="41" fontId="3" fillId="0" borderId="0" xfId="8" applyFont="1" applyFill="1" applyAlignment="1">
      <alignment horizontal="right"/>
    </xf>
    <xf numFmtId="41" fontId="16" fillId="5" borderId="0" xfId="8" applyFont="1" applyFill="1" applyBorder="1" applyAlignment="1">
      <alignment horizontal="right"/>
    </xf>
    <xf numFmtId="41" fontId="2" fillId="12" borderId="0" xfId="8" applyFont="1" applyFill="1" applyAlignment="1">
      <alignment horizontal="right"/>
    </xf>
    <xf numFmtId="41" fontId="2" fillId="0" borderId="0" xfId="8" applyFont="1" applyFill="1" applyAlignment="1">
      <alignment horizontal="right"/>
    </xf>
    <xf numFmtId="178" fontId="4" fillId="7" borderId="0" xfId="0" applyNumberFormat="1" applyFont="1" applyFill="1"/>
    <xf numFmtId="41" fontId="16" fillId="4" borderId="0" xfId="8" applyFont="1" applyFill="1" applyBorder="1"/>
    <xf numFmtId="41" fontId="3" fillId="0" borderId="0" xfId="8" applyFont="1" applyAlignment="1">
      <alignment vertical="center"/>
    </xf>
    <xf numFmtId="41" fontId="3" fillId="0" borderId="0" xfId="8" applyFont="1" applyBorder="1" applyAlignment="1">
      <alignment vertical="center"/>
    </xf>
    <xf numFmtId="41" fontId="13" fillId="0" borderId="0" xfId="8" applyFont="1" applyAlignment="1">
      <alignment vertical="center"/>
    </xf>
    <xf numFmtId="41" fontId="3" fillId="0" borderId="0" xfId="8" applyFont="1" applyFill="1" applyBorder="1" applyAlignment="1">
      <alignment vertical="center"/>
    </xf>
    <xf numFmtId="41" fontId="3" fillId="0" borderId="0" xfId="8" applyFont="1" applyFill="1" applyAlignment="1">
      <alignment vertical="center"/>
    </xf>
    <xf numFmtId="41" fontId="16" fillId="4" borderId="0" xfId="8" applyFont="1" applyFill="1" applyBorder="1" applyAlignment="1">
      <alignment vertical="center"/>
    </xf>
    <xf numFmtId="41" fontId="7" fillId="0" borderId="0" xfId="8" applyFont="1" applyBorder="1"/>
    <xf numFmtId="41" fontId="14" fillId="0" borderId="0" xfId="8" applyFont="1"/>
    <xf numFmtId="0" fontId="33" fillId="11" borderId="0" xfId="0" applyFont="1" applyFill="1" applyAlignment="1">
      <alignment horizontal="left" wrapText="1"/>
    </xf>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41" fontId="2" fillId="0" borderId="0" xfId="8" applyFont="1"/>
    <xf numFmtId="41" fontId="2" fillId="0" borderId="0" xfId="0" applyNumberFormat="1" applyFont="1"/>
    <xf numFmtId="0" fontId="17" fillId="0" borderId="0" xfId="0" applyFont="1"/>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Alignment="1">
      <alignment horizontal="center" vertical="center"/>
    </xf>
    <xf numFmtId="41" fontId="2" fillId="0" borderId="9" xfId="8" applyFont="1" applyFill="1" applyBorder="1"/>
    <xf numFmtId="49" fontId="16" fillId="5" borderId="0" xfId="0" applyNumberFormat="1" applyFont="1" applyFill="1" applyAlignment="1">
      <alignment horizontal="center" vertical="center"/>
    </xf>
    <xf numFmtId="0" fontId="3" fillId="0" borderId="21" xfId="0" applyFont="1" applyBorder="1"/>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41" fontId="4" fillId="0" borderId="42" xfId="8" applyFont="1" applyFill="1" applyBorder="1" applyAlignment="1">
      <alignment horizontal="center" vertical="center" wrapText="1"/>
    </xf>
    <xf numFmtId="0" fontId="7" fillId="0" borderId="0" xfId="0" applyFont="1" applyAlignment="1">
      <alignment horizontal="center"/>
    </xf>
    <xf numFmtId="179" fontId="3" fillId="0" borderId="0" xfId="0" applyNumberFormat="1" applyFont="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Border="1" applyAlignment="1">
      <alignment vertical="center"/>
    </xf>
    <xf numFmtId="3" fontId="14" fillId="7" borderId="0" xfId="0" applyNumberFormat="1" applyFont="1" applyFill="1"/>
    <xf numFmtId="41" fontId="14" fillId="0" borderId="0" xfId="8" applyFont="1" applyAlignment="1">
      <alignment vertical="top" wrapText="1"/>
    </xf>
    <xf numFmtId="41" fontId="15" fillId="0" borderId="0" xfId="8" applyFont="1" applyBorder="1"/>
    <xf numFmtId="41" fontId="15" fillId="2" borderId="0" xfId="8" applyFont="1" applyFill="1" applyBorder="1"/>
    <xf numFmtId="41" fontId="15" fillId="7" borderId="0" xfId="0" applyNumberFormat="1" applyFont="1" applyFill="1"/>
    <xf numFmtId="41" fontId="14" fillId="7" borderId="0" xfId="8" applyFont="1" applyFill="1"/>
    <xf numFmtId="17" fontId="4" fillId="2" borderId="0" xfId="77" applyNumberFormat="1" applyFill="1"/>
    <xf numFmtId="41" fontId="14" fillId="0" borderId="0" xfId="8" applyFont="1" applyFill="1" applyAlignment="1">
      <alignment horizontal="center"/>
    </xf>
    <xf numFmtId="41" fontId="0" fillId="0" borderId="0" xfId="0" applyNumberFormat="1"/>
    <xf numFmtId="41" fontId="2" fillId="0" borderId="3" xfId="0" applyNumberFormat="1" applyFont="1" applyBorder="1"/>
    <xf numFmtId="41" fontId="0" fillId="7" borderId="0" xfId="0" applyNumberFormat="1" applyFill="1"/>
    <xf numFmtId="41" fontId="6" fillId="7" borderId="0" xfId="9" applyNumberFormat="1" applyFont="1" applyFill="1" applyBorder="1"/>
    <xf numFmtId="0" fontId="4" fillId="0" borderId="9" xfId="0" applyFont="1" applyBorder="1"/>
    <xf numFmtId="41" fontId="3" fillId="0" borderId="9" xfId="0" applyNumberFormat="1" applyFont="1" applyBorder="1"/>
    <xf numFmtId="41" fontId="3" fillId="0" borderId="0" xfId="8" applyFont="1" applyFill="1" applyBorder="1" applyAlignment="1">
      <alignment horizontal="left"/>
    </xf>
    <xf numFmtId="41" fontId="3" fillId="0" borderId="0" xfId="8" applyFont="1" applyFill="1" applyBorder="1" applyAlignment="1">
      <alignment horizontal="center"/>
    </xf>
    <xf numFmtId="0" fontId="4" fillId="0" borderId="14" xfId="77" applyBorder="1"/>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6" fillId="0" borderId="0" xfId="0" applyFont="1" applyAlignment="1">
      <alignment horizontal="center" vertical="center"/>
    </xf>
    <xf numFmtId="0" fontId="36" fillId="0" borderId="0" xfId="0" applyFont="1"/>
    <xf numFmtId="0" fontId="36" fillId="0" borderId="9" xfId="0" applyFont="1" applyBorder="1" applyAlignment="1">
      <alignment horizontal="right"/>
    </xf>
    <xf numFmtId="14" fontId="36" fillId="14" borderId="9" xfId="0" applyNumberFormat="1" applyFont="1" applyFill="1" applyBorder="1" applyAlignment="1">
      <alignment horizontal="left"/>
    </xf>
    <xf numFmtId="0" fontId="36" fillId="0" borderId="9" xfId="0" applyFont="1" applyBorder="1" applyAlignment="1">
      <alignment vertical="center"/>
    </xf>
    <xf numFmtId="0" fontId="36" fillId="14" borderId="9" xfId="0" applyFont="1" applyFill="1" applyBorder="1" applyAlignment="1">
      <alignment horizontal="left" vertical="center"/>
    </xf>
    <xf numFmtId="0" fontId="36" fillId="14" borderId="9" xfId="0" applyFont="1" applyFill="1" applyBorder="1" applyAlignment="1">
      <alignment vertical="center"/>
    </xf>
    <xf numFmtId="0" fontId="36" fillId="14" borderId="9" xfId="0" applyFont="1" applyFill="1" applyBorder="1" applyAlignment="1">
      <alignment vertical="center" wrapText="1"/>
    </xf>
    <xf numFmtId="0" fontId="11" fillId="14" borderId="9" xfId="13" applyFill="1" applyBorder="1" applyAlignment="1">
      <alignment vertical="center"/>
    </xf>
    <xf numFmtId="0" fontId="36" fillId="0" borderId="0" xfId="0" applyFont="1" applyAlignment="1">
      <alignment vertical="center"/>
    </xf>
    <xf numFmtId="0" fontId="36" fillId="0" borderId="9" xfId="0" applyFont="1" applyBorder="1" applyAlignment="1">
      <alignment horizontal="center"/>
    </xf>
    <xf numFmtId="0" fontId="36" fillId="14" borderId="9" xfId="0" applyFont="1" applyFill="1" applyBorder="1"/>
    <xf numFmtId="0" fontId="36" fillId="0" borderId="9" xfId="0" quotePrefix="1" applyFont="1" applyBorder="1" applyAlignment="1">
      <alignment vertical="center"/>
    </xf>
    <xf numFmtId="0" fontId="36" fillId="0" borderId="9" xfId="0" applyFont="1" applyBorder="1"/>
    <xf numFmtId="3" fontId="36" fillId="14" borderId="9" xfId="0" applyNumberFormat="1" applyFont="1" applyFill="1" applyBorder="1" applyAlignment="1">
      <alignment horizontal="center"/>
    </xf>
    <xf numFmtId="0" fontId="36" fillId="0" borderId="5" xfId="0" applyFont="1" applyBorder="1"/>
    <xf numFmtId="0" fontId="36" fillId="0" borderId="12" xfId="0" applyFont="1" applyBorder="1"/>
    <xf numFmtId="0" fontId="36" fillId="14" borderId="9" xfId="0" applyFont="1" applyFill="1" applyBorder="1" applyAlignment="1">
      <alignment horizontal="center" vertical="center"/>
    </xf>
    <xf numFmtId="41" fontId="36" fillId="14" borderId="9" xfId="8" applyFont="1" applyFill="1" applyBorder="1"/>
    <xf numFmtId="0" fontId="33" fillId="7" borderId="0" xfId="0" applyFont="1" applyFill="1"/>
    <xf numFmtId="41" fontId="12" fillId="7" borderId="0" xfId="8" applyFont="1" applyFill="1"/>
    <xf numFmtId="0" fontId="2" fillId="0" borderId="0" xfId="0" applyFont="1" applyAlignment="1">
      <alignment horizontal="center" vertical="center" wrapText="1"/>
    </xf>
    <xf numFmtId="0" fontId="17" fillId="7" borderId="0" xfId="0" applyFont="1" applyFill="1" applyAlignment="1">
      <alignment vertical="center"/>
    </xf>
    <xf numFmtId="0" fontId="4" fillId="0" borderId="36" xfId="0" applyFont="1" applyBorder="1" applyAlignment="1">
      <alignment vertical="center"/>
    </xf>
    <xf numFmtId="0" fontId="4" fillId="0" borderId="0" xfId="0" applyFont="1" applyAlignment="1">
      <alignment horizontal="center"/>
    </xf>
    <xf numFmtId="41" fontId="4" fillId="0" borderId="9" xfId="8" applyFont="1" applyFill="1" applyBorder="1"/>
    <xf numFmtId="4" fontId="3" fillId="0" borderId="0" xfId="0" applyNumberFormat="1" applyFont="1" applyAlignment="1">
      <alignment horizontal="center" vertical="center" wrapText="1"/>
    </xf>
    <xf numFmtId="4" fontId="3" fillId="0" borderId="21" xfId="0" applyNumberFormat="1" applyFont="1" applyBorder="1" applyAlignment="1">
      <alignment horizontal="center" vertical="center" wrapText="1"/>
    </xf>
    <xf numFmtId="0" fontId="33" fillId="0" borderId="0" xfId="0" applyFont="1" applyAlignment="1">
      <alignment horizontal="left" wrapText="1"/>
    </xf>
    <xf numFmtId="41" fontId="4" fillId="0" borderId="0" xfId="0" applyNumberFormat="1" applyFont="1"/>
    <xf numFmtId="0" fontId="3" fillId="0" borderId="0" xfId="0" quotePrefix="1" applyFont="1"/>
    <xf numFmtId="41" fontId="4" fillId="0" borderId="0" xfId="8" applyFont="1" applyFill="1" applyAlignment="1">
      <alignment horizontal="center" wrapText="1"/>
    </xf>
    <xf numFmtId="41" fontId="7" fillId="0" borderId="0" xfId="8" applyFont="1" applyFill="1" applyAlignment="1">
      <alignment horizontal="center" wrapText="1"/>
    </xf>
    <xf numFmtId="41" fontId="4" fillId="7" borderId="0" xfId="0" applyNumberFormat="1" applyFont="1" applyFill="1" applyAlignment="1">
      <alignment horizontal="center"/>
    </xf>
    <xf numFmtId="41" fontId="3" fillId="0" borderId="9" xfId="8" applyFont="1" applyFill="1" applyBorder="1" applyAlignment="1">
      <alignment horizontal="left"/>
    </xf>
    <xf numFmtId="0" fontId="4" fillId="0" borderId="9" xfId="0" applyFont="1" applyBorder="1" applyAlignment="1">
      <alignment horizontal="center" vertical="center" wrapText="1"/>
    </xf>
    <xf numFmtId="10" fontId="3" fillId="0" borderId="9" xfId="9" applyNumberFormat="1" applyFont="1" applyFill="1" applyBorder="1" applyAlignment="1">
      <alignment horizontal="center" vertical="center" wrapText="1"/>
    </xf>
    <xf numFmtId="41" fontId="7" fillId="0" borderId="33" xfId="8" applyFont="1" applyFill="1" applyBorder="1" applyAlignment="1">
      <alignment horizontal="center" vertical="center" wrapText="1"/>
    </xf>
    <xf numFmtId="0" fontId="0" fillId="0" borderId="0" xfId="0" pivotButton="1"/>
    <xf numFmtId="41" fontId="3" fillId="0" borderId="0" xfId="8" applyFont="1" applyFill="1" applyAlignment="1">
      <alignment horizontal="left"/>
    </xf>
    <xf numFmtId="0" fontId="0" fillId="0" borderId="0" xfId="0" pivotButton="1" applyAlignment="1">
      <alignment horizontal="left"/>
    </xf>
    <xf numFmtId="0" fontId="2" fillId="13" borderId="0" xfId="0" applyFont="1" applyFill="1"/>
    <xf numFmtId="41" fontId="2" fillId="13" borderId="0" xfId="8" applyFont="1" applyFill="1"/>
    <xf numFmtId="0" fontId="23" fillId="0" borderId="0" xfId="0" applyFont="1"/>
    <xf numFmtId="41" fontId="23" fillId="0" borderId="0" xfId="8" applyFont="1"/>
    <xf numFmtId="41" fontId="15" fillId="0" borderId="0" xfId="8" applyFont="1"/>
    <xf numFmtId="41" fontId="16" fillId="0" borderId="0" xfId="0" applyNumberFormat="1" applyFont="1" applyAlignment="1">
      <alignment vertical="center"/>
    </xf>
    <xf numFmtId="0" fontId="15" fillId="7" borderId="0" xfId="0" applyFont="1" applyFill="1"/>
    <xf numFmtId="0" fontId="14" fillId="11" borderId="0" xfId="0" applyFont="1" applyFill="1"/>
    <xf numFmtId="10" fontId="4" fillId="0" borderId="9" xfId="9" applyNumberFormat="1" applyFont="1" applyFill="1" applyBorder="1" applyAlignment="1">
      <alignment horizontal="center" vertical="center" wrapText="1"/>
    </xf>
    <xf numFmtId="0" fontId="37" fillId="14" borderId="9" xfId="0" applyFont="1" applyFill="1" applyBorder="1"/>
    <xf numFmtId="169" fontId="3" fillId="0" borderId="0" xfId="0" applyNumberFormat="1" applyFont="1"/>
    <xf numFmtId="0" fontId="25" fillId="2" borderId="0" xfId="0" applyFont="1" applyFill="1"/>
    <xf numFmtId="41" fontId="3" fillId="7" borderId="1" xfId="0" applyNumberFormat="1" applyFont="1" applyFill="1" applyBorder="1" applyAlignment="1">
      <alignment horizontal="center"/>
    </xf>
    <xf numFmtId="41" fontId="2" fillId="7" borderId="0" xfId="0" applyNumberFormat="1" applyFont="1" applyFill="1" applyAlignment="1">
      <alignment horizontal="center"/>
    </xf>
    <xf numFmtId="0" fontId="3" fillId="7" borderId="0" xfId="0" applyFont="1" applyFill="1" applyAlignment="1">
      <alignment wrapText="1"/>
    </xf>
    <xf numFmtId="0" fontId="25" fillId="7" borderId="0" xfId="0" applyFont="1" applyFill="1"/>
    <xf numFmtId="49" fontId="38" fillId="5" borderId="0" xfId="0" applyNumberFormat="1" applyFont="1" applyFill="1" applyAlignment="1">
      <alignment horizontal="left" vertical="center"/>
    </xf>
    <xf numFmtId="41" fontId="2" fillId="0" borderId="4" xfId="8" applyFont="1" applyFill="1" applyBorder="1"/>
    <xf numFmtId="0" fontId="3" fillId="7" borderId="9" xfId="0" applyFont="1" applyFill="1" applyBorder="1" applyAlignment="1">
      <alignment horizontal="center" vertical="center" wrapText="1"/>
    </xf>
    <xf numFmtId="41" fontId="4" fillId="0" borderId="9" xfId="8" applyFont="1" applyFill="1" applyBorder="1" applyAlignment="1">
      <alignment horizontal="center"/>
    </xf>
    <xf numFmtId="0" fontId="9" fillId="2" borderId="1" xfId="2" applyFont="1" applyFill="1" applyBorder="1" applyAlignment="1">
      <alignment horizontal="center"/>
    </xf>
    <xf numFmtId="167" fontId="4" fillId="2" borderId="0" xfId="11" applyNumberFormat="1" applyFont="1" applyFill="1"/>
    <xf numFmtId="167" fontId="7" fillId="2" borderId="4" xfId="11" applyNumberFormat="1" applyFont="1" applyFill="1" applyBorder="1"/>
    <xf numFmtId="41" fontId="14" fillId="7" borderId="0" xfId="0" applyNumberFormat="1" applyFont="1" applyFill="1"/>
    <xf numFmtId="41" fontId="15" fillId="0" borderId="0" xfId="0" applyNumberFormat="1" applyFont="1"/>
    <xf numFmtId="0" fontId="39" fillId="15" borderId="49" xfId="0" applyFont="1" applyFill="1" applyBorder="1" applyAlignment="1">
      <alignment horizontal="center" vertical="center" wrapText="1"/>
    </xf>
    <xf numFmtId="0" fontId="39" fillId="15" borderId="48" xfId="0" applyFont="1" applyFill="1" applyBorder="1" applyAlignment="1">
      <alignment horizontal="center" vertical="center" wrapText="1"/>
    </xf>
    <xf numFmtId="0" fontId="43" fillId="16" borderId="0" xfId="0" applyFont="1" applyFill="1"/>
    <xf numFmtId="3" fontId="44" fillId="0" borderId="0" xfId="0" applyNumberFormat="1" applyFont="1" applyAlignment="1">
      <alignment horizontal="right" vertical="top"/>
    </xf>
    <xf numFmtId="0" fontId="11" fillId="0" borderId="0" xfId="13" applyFill="1" applyAlignment="1">
      <alignment horizontal="center"/>
    </xf>
    <xf numFmtId="3" fontId="4" fillId="0" borderId="52" xfId="0" applyNumberFormat="1" applyFont="1" applyBorder="1" applyAlignment="1">
      <alignment horizontal="right" vertical="center" wrapText="1" readingOrder="1"/>
    </xf>
    <xf numFmtId="0" fontId="11" fillId="0" borderId="0" xfId="13" quotePrefix="1" applyFill="1" applyAlignment="1">
      <alignment horizontal="center"/>
    </xf>
    <xf numFmtId="41" fontId="7" fillId="0" borderId="17" xfId="8" applyFont="1" applyFill="1" applyBorder="1"/>
    <xf numFmtId="3" fontId="40" fillId="16" borderId="51" xfId="0" applyNumberFormat="1" applyFont="1" applyFill="1" applyBorder="1" applyAlignment="1">
      <alignment vertical="center"/>
    </xf>
    <xf numFmtId="0" fontId="40" fillId="16" borderId="10" xfId="0" applyFont="1" applyFill="1" applyBorder="1" applyAlignment="1">
      <alignment horizontal="left" vertical="center"/>
    </xf>
    <xf numFmtId="0" fontId="41" fillId="16" borderId="10" xfId="0" applyFont="1" applyFill="1" applyBorder="1" applyAlignment="1">
      <alignment horizontal="center" vertical="center"/>
    </xf>
    <xf numFmtId="14" fontId="41" fillId="16" borderId="10" xfId="0" applyNumberFormat="1" applyFont="1" applyFill="1" applyBorder="1" applyAlignment="1">
      <alignment horizontal="center" vertical="center"/>
    </xf>
    <xf numFmtId="3" fontId="41" fillId="16" borderId="10" xfId="0" applyNumberFormat="1" applyFont="1" applyFill="1" applyBorder="1" applyAlignment="1">
      <alignment vertical="center"/>
    </xf>
    <xf numFmtId="14" fontId="41" fillId="16" borderId="10" xfId="0" applyNumberFormat="1" applyFont="1" applyFill="1" applyBorder="1" applyAlignment="1">
      <alignment vertical="center"/>
    </xf>
    <xf numFmtId="0" fontId="41" fillId="16" borderId="13" xfId="0" applyFont="1" applyFill="1" applyBorder="1" applyAlignment="1">
      <alignment horizontal="center" vertical="center"/>
    </xf>
    <xf numFmtId="14" fontId="41" fillId="16" borderId="13" xfId="0" applyNumberFormat="1" applyFont="1" applyFill="1" applyBorder="1" applyAlignment="1">
      <alignment horizontal="center" vertical="center"/>
    </xf>
    <xf numFmtId="14" fontId="41" fillId="16" borderId="13" xfId="0" applyNumberFormat="1" applyFont="1" applyFill="1" applyBorder="1" applyAlignment="1">
      <alignment vertical="center"/>
    </xf>
    <xf numFmtId="0" fontId="40" fillId="16" borderId="17" xfId="0" applyFont="1" applyFill="1" applyBorder="1" applyAlignment="1">
      <alignment horizontal="left" vertical="center"/>
    </xf>
    <xf numFmtId="0" fontId="41" fillId="16" borderId="17" xfId="0" applyFont="1" applyFill="1" applyBorder="1" applyAlignment="1">
      <alignment horizontal="center" vertical="center"/>
    </xf>
    <xf numFmtId="14" fontId="41" fillId="16" borderId="17" xfId="0" applyNumberFormat="1" applyFont="1" applyFill="1" applyBorder="1" applyAlignment="1">
      <alignment horizontal="center" vertical="center"/>
    </xf>
    <xf numFmtId="3" fontId="41" fillId="16" borderId="17" xfId="0" applyNumberFormat="1" applyFont="1" applyFill="1" applyBorder="1" applyAlignment="1">
      <alignment vertical="center"/>
    </xf>
    <xf numFmtId="14" fontId="41" fillId="16" borderId="17" xfId="0" applyNumberFormat="1" applyFont="1" applyFill="1" applyBorder="1" applyAlignment="1">
      <alignment vertical="center"/>
    </xf>
    <xf numFmtId="3" fontId="41" fillId="16" borderId="17" xfId="0" applyNumberFormat="1" applyFont="1" applyFill="1" applyBorder="1" applyAlignment="1">
      <alignment vertical="center" wrapText="1"/>
    </xf>
    <xf numFmtId="167" fontId="4" fillId="0" borderId="9" xfId="11" applyNumberFormat="1" applyFont="1" applyFill="1" applyBorder="1" applyAlignment="1">
      <alignment horizontal="center"/>
    </xf>
    <xf numFmtId="41" fontId="7" fillId="0" borderId="0" xfId="8" applyFont="1" applyFill="1" applyBorder="1"/>
    <xf numFmtId="167" fontId="7" fillId="0" borderId="9" xfId="11" applyNumberFormat="1" applyFont="1" applyFill="1" applyBorder="1" applyAlignment="1">
      <alignment horizontal="center"/>
    </xf>
    <xf numFmtId="41" fontId="7" fillId="0" borderId="9" xfId="8" applyFont="1" applyFill="1" applyBorder="1" applyAlignment="1">
      <alignment horizontal="center"/>
    </xf>
    <xf numFmtId="41" fontId="7" fillId="0" borderId="9" xfId="8" applyFont="1" applyFill="1" applyBorder="1"/>
    <xf numFmtId="41" fontId="4" fillId="0" borderId="0" xfId="8" applyFont="1" applyFill="1" applyBorder="1" applyAlignment="1">
      <alignment horizontal="center"/>
    </xf>
    <xf numFmtId="41" fontId="4" fillId="0" borderId="9" xfId="0" applyNumberFormat="1" applyFont="1" applyBorder="1"/>
    <xf numFmtId="10" fontId="36" fillId="14" borderId="5" xfId="8" applyNumberFormat="1" applyFont="1" applyFill="1" applyBorder="1" applyAlignment="1">
      <alignment horizontal="center"/>
    </xf>
    <xf numFmtId="0" fontId="36" fillId="14" borderId="12" xfId="8" applyNumberFormat="1" applyFont="1" applyFill="1" applyBorder="1" applyAlignment="1">
      <alignment horizontal="center"/>
    </xf>
    <xf numFmtId="0" fontId="3" fillId="0" borderId="0" xfId="0" applyFont="1"/>
    <xf numFmtId="0" fontId="16" fillId="5" borderId="0" xfId="0" applyFont="1" applyFill="1" applyAlignment="1">
      <alignment horizontal="left" vertical="center"/>
    </xf>
    <xf numFmtId="0" fontId="7"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xf>
    <xf numFmtId="0" fontId="7" fillId="0" borderId="0" xfId="0" applyFont="1" applyAlignment="1">
      <alignment horizontal="left"/>
    </xf>
    <xf numFmtId="0" fontId="3" fillId="0" borderId="0" xfId="0" applyFont="1" applyAlignment="1">
      <alignment horizontal="left"/>
    </xf>
    <xf numFmtId="0" fontId="7" fillId="0" borderId="0" xfId="0" applyFont="1" applyAlignment="1">
      <alignment horizontal="left" vertical="center"/>
    </xf>
    <xf numFmtId="3" fontId="3" fillId="0" borderId="0" xfId="0" applyNumberFormat="1" applyFont="1" applyAlignment="1">
      <alignment horizontal="center"/>
    </xf>
    <xf numFmtId="0" fontId="3" fillId="0" borderId="0" xfId="0" applyFont="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49" fontId="2" fillId="0" borderId="21" xfId="0" applyNumberFormat="1" applyFont="1" applyBorder="1" applyAlignment="1">
      <alignment horizontal="left" vertical="center" indent="11"/>
    </xf>
    <xf numFmtId="0" fontId="2" fillId="0" borderId="0" xfId="0" applyFont="1" applyAlignment="1">
      <alignment horizontal="center" vertical="center" wrapText="1"/>
    </xf>
    <xf numFmtId="0" fontId="3" fillId="0" borderId="21" xfId="0" applyFont="1" applyBorder="1" applyAlignment="1">
      <alignment horizontal="left" vertical="center" wrapText="1"/>
    </xf>
    <xf numFmtId="0" fontId="3" fillId="0" borderId="14" xfId="0" applyFont="1" applyBorder="1" applyAlignment="1">
      <alignment horizontal="justify" vertical="justify"/>
    </xf>
    <xf numFmtId="0" fontId="3" fillId="0" borderId="0" xfId="0" applyFont="1" applyAlignment="1">
      <alignment horizontal="justify" vertical="justify"/>
    </xf>
    <xf numFmtId="0" fontId="3" fillId="0" borderId="15" xfId="0" applyFont="1" applyBorder="1" applyAlignment="1">
      <alignment horizontal="justify" vertical="justify"/>
    </xf>
    <xf numFmtId="0" fontId="3" fillId="0" borderId="14" xfId="0" applyFont="1" applyBorder="1" applyAlignment="1">
      <alignment horizontal="left" vertical="top" wrapText="1"/>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49" fontId="2" fillId="0" borderId="47" xfId="0" applyNumberFormat="1" applyFont="1" applyBorder="1" applyAlignment="1">
      <alignment horizontal="left" vertical="center" indent="11"/>
    </xf>
    <xf numFmtId="0" fontId="2" fillId="0" borderId="46" xfId="0" applyFont="1" applyBorder="1" applyAlignment="1">
      <alignment horizontal="center" vertical="center" wrapText="1"/>
    </xf>
    <xf numFmtId="0" fontId="4" fillId="0" borderId="8" xfId="0" applyFont="1" applyBorder="1" applyAlignment="1">
      <alignment horizontal="left" vertical="justify" wrapText="1"/>
    </xf>
    <xf numFmtId="0" fontId="4" fillId="0" borderId="1" xfId="0" applyFont="1" applyBorder="1" applyAlignment="1">
      <alignment horizontal="left" vertical="justify" wrapText="1"/>
    </xf>
    <xf numFmtId="0" fontId="4" fillId="0" borderId="11" xfId="0" applyFont="1" applyBorder="1" applyAlignment="1">
      <alignment horizontal="left" vertical="justify"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1" xfId="0" applyFont="1" applyBorder="1" applyAlignment="1">
      <alignment horizontal="center" vertical="center" wrapText="1"/>
    </xf>
    <xf numFmtId="0" fontId="4" fillId="0" borderId="40" xfId="0" applyFont="1" applyBorder="1" applyAlignment="1">
      <alignment horizontal="center" vertical="center" wrapText="1"/>
    </xf>
    <xf numFmtId="49" fontId="16" fillId="5" borderId="43" xfId="0" applyNumberFormat="1" applyFont="1" applyFill="1" applyBorder="1" applyAlignment="1">
      <alignment horizontal="center"/>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Alignment="1">
      <alignment horizontal="left"/>
    </xf>
    <xf numFmtId="0" fontId="21" fillId="7" borderId="0" xfId="0" applyFont="1" applyFill="1" applyAlignment="1">
      <alignment horizontal="left" vertical="center" wrapText="1"/>
    </xf>
    <xf numFmtId="0" fontId="40" fillId="16" borderId="13" xfId="0" applyFont="1" applyFill="1" applyBorder="1" applyAlignment="1">
      <alignment horizontal="left" vertical="center"/>
    </xf>
    <xf numFmtId="0" fontId="40" fillId="16" borderId="17" xfId="0" applyFont="1" applyFill="1" applyBorder="1" applyAlignment="1">
      <alignment horizontal="left" vertical="center"/>
    </xf>
    <xf numFmtId="3" fontId="41" fillId="16" borderId="13" xfId="0" applyNumberFormat="1" applyFont="1" applyFill="1" applyBorder="1" applyAlignment="1">
      <alignment vertical="center"/>
    </xf>
    <xf numFmtId="3" fontId="41" fillId="16" borderId="17" xfId="0" applyNumberFormat="1" applyFont="1" applyFill="1" applyBorder="1" applyAlignment="1">
      <alignment vertical="center"/>
    </xf>
    <xf numFmtId="0" fontId="42" fillId="16" borderId="40" xfId="0" applyFont="1" applyFill="1" applyBorder="1" applyAlignment="1">
      <alignment horizontal="center"/>
    </xf>
    <xf numFmtId="0" fontId="42" fillId="16" borderId="21" xfId="0" applyFont="1" applyFill="1" applyBorder="1" applyAlignment="1">
      <alignment horizontal="center"/>
    </xf>
    <xf numFmtId="0" fontId="42" fillId="16" borderId="50" xfId="0" applyFont="1" applyFill="1" applyBorder="1" applyAlignment="1">
      <alignment horizontal="center"/>
    </xf>
    <xf numFmtId="0" fontId="3" fillId="7" borderId="0" xfId="0" applyFont="1" applyFill="1" applyAlignment="1">
      <alignment horizontal="left" vertical="center"/>
    </xf>
    <xf numFmtId="0" fontId="4" fillId="7" borderId="0" xfId="0" applyFont="1" applyFill="1" applyAlignment="1">
      <alignment horizontal="left" wrapText="1"/>
    </xf>
  </cellXfs>
  <cellStyles count="670">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Excel Built-in Percent" xfId="668" xr:uid="{DECC1261-276D-4962-9176-50D2C3FD3AB0}"/>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669" xr:uid="{A56E6BD1-5439-4937-98CE-4898D2E3B5E9}"/>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4">
    <dxf>
      <font>
        <color rgb="FF9C0006"/>
      </font>
      <fill>
        <patternFill>
          <bgColor rgb="FFFFC7CE"/>
        </patternFill>
      </fill>
    </dxf>
    <dxf>
      <font>
        <color rgb="FF9C0006"/>
      </font>
      <fill>
        <patternFill>
          <bgColor rgb="FFFFC7CE"/>
        </patternFill>
      </fill>
    </dxf>
    <dxf>
      <alignment horizontal="left"/>
    </dxf>
    <dxf>
      <numFmt numFmtId="3" formatCode="#,##0"/>
    </dxf>
  </dxfs>
  <tableStyles count="1" defaultTableStyle="TableStyleMedium2" defaultPivotStyle="PivotStyleLight16">
    <tableStyle name="Invisible" pivot="0" table="0" count="0" xr9:uid="{C7407D9F-74C8-42CF-8488-9A5829C05128}"/>
  </tableStyles>
  <colors>
    <mruColors>
      <color rgb="FF8BCD43"/>
      <color rgb="FFFF0000"/>
      <color rgb="FF6FB19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pivotCacheDefinition" Target="pivotCache/pivotCacheDefinition1.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11</xdr:row>
      <xdr:rowOff>3175</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1393825"/>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2024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37042</xdr:colOff>
      <xdr:row>17</xdr:row>
      <xdr:rowOff>19050</xdr:rowOff>
    </xdr:from>
    <xdr:to>
      <xdr:col>8</xdr:col>
      <xdr:colOff>75142</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37042" y="2813050"/>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urdes Cecilia Villalba" refreshedDate="45373.674268171293" createdVersion="7" refreshedVersion="7" minRefreshableVersion="3" recordCount="659" xr:uid="{397E05E7-F125-4BC5-BC89-B087B57BB81C}">
  <cacheSource type="worksheet">
    <worksheetSource ref="B1:S660" sheet="BCE122023"/>
  </cacheSource>
  <cacheFields count="18">
    <cacheField name="cod_empresa" numFmtId="0">
      <sharedItems/>
    </cacheField>
    <cacheField name="codplancta" numFmtId="0">
      <sharedItems containsSemiMixedTypes="0" containsString="0" containsNumber="1" containsInteger="1" minValue="1" maxValue="201030103" count="189">
        <n v="1"/>
        <n v="101"/>
        <n v="10101"/>
        <n v="1010102"/>
        <n v="1010103"/>
        <n v="1010104"/>
        <n v="10102"/>
        <n v="1010201"/>
        <n v="1010202"/>
        <n v="1010203"/>
        <n v="1010205"/>
        <n v="10103"/>
        <n v="1010301"/>
        <n v="1010302"/>
        <n v="1010305"/>
        <n v="101030501"/>
        <n v="101030502"/>
        <n v="101030503"/>
        <n v="101030506"/>
        <n v="101030507"/>
        <n v="101030508"/>
        <n v="1010306"/>
        <n v="101030601"/>
        <n v="1010307"/>
        <n v="1010399"/>
        <n v="101039901"/>
        <n v="10104"/>
        <n v="1010401"/>
        <n v="101040101"/>
        <n v="1010409"/>
        <n v="10105"/>
        <n v="1010502"/>
        <n v="1010503"/>
        <n v="10107"/>
        <n v="1010701"/>
        <n v="102"/>
        <n v="10203"/>
        <n v="1020302"/>
        <n v="1020304"/>
        <n v="10204"/>
        <n v="1020402"/>
        <n v="1020403"/>
        <n v="1020405"/>
        <n v="1020408"/>
        <n v="1020409"/>
        <n v="1020499"/>
        <n v="10205"/>
        <n v="1020502"/>
        <n v="10207"/>
        <n v="1020701"/>
        <n v="1020703"/>
        <n v="10209"/>
        <n v="1020901"/>
        <n v="2"/>
        <n v="201"/>
        <n v="20101"/>
        <n v="2010101"/>
        <n v="2010102"/>
        <n v="20102"/>
        <n v="2010201"/>
        <n v="2010206"/>
        <n v="20103"/>
        <n v="2010301"/>
        <n v="201030101"/>
        <n v="201030103"/>
        <n v="2010302"/>
        <n v="2010303"/>
        <n v="2010305"/>
        <n v="2010306"/>
        <n v="2010313"/>
        <n v="20105"/>
        <n v="2010501"/>
        <n v="202"/>
        <n v="20201"/>
        <n v="2020102"/>
        <n v="2020104"/>
        <n v="20202"/>
        <n v="2020201"/>
        <n v="2020206"/>
        <n v="20203"/>
        <n v="2020303"/>
        <n v="2020306"/>
        <n v="3"/>
        <n v="301"/>
        <n v="30101"/>
        <n v="3010101"/>
        <n v="30102"/>
        <n v="302"/>
        <n v="30201"/>
        <n v="30203"/>
        <n v="3020302"/>
        <n v="303"/>
        <n v="30302"/>
        <n v="4"/>
        <n v="401"/>
        <n v="40101"/>
        <n v="4010101"/>
        <n v="4010102"/>
        <n v="40103"/>
        <n v="40105"/>
        <n v="40107"/>
        <n v="40110"/>
        <n v="40113"/>
        <n v="4011302"/>
        <n v="4011303"/>
        <n v="4011304"/>
        <n v="40114"/>
        <n v="40115"/>
        <n v="40116"/>
        <n v="40117"/>
        <n v="40118"/>
        <n v="402"/>
        <n v="40201"/>
        <n v="40203"/>
        <n v="40208"/>
        <n v="40210"/>
        <n v="5"/>
        <n v="501"/>
        <n v="50101"/>
        <n v="5010101"/>
        <n v="50103"/>
        <n v="50107"/>
        <n v="50112"/>
        <n v="50113"/>
        <n v="502"/>
        <n v="50202"/>
        <n v="50204"/>
        <n v="50205"/>
        <n v="50206"/>
        <n v="50207"/>
        <n v="50208"/>
        <n v="503"/>
        <n v="50301"/>
        <n v="5030101"/>
        <n v="5030102"/>
        <n v="5030103"/>
        <n v="5030104"/>
        <n v="5030105"/>
        <n v="5030106"/>
        <n v="5030107"/>
        <n v="50303"/>
        <n v="50304"/>
        <n v="50305"/>
        <n v="50306"/>
        <n v="50307"/>
        <n v="50308"/>
        <n v="50309"/>
        <n v="50311"/>
        <n v="50312"/>
        <n v="50313"/>
        <n v="50314"/>
        <n v="50318"/>
        <n v="50320"/>
        <n v="50321"/>
        <n v="50322"/>
        <n v="50323"/>
        <n v="50324"/>
        <n v="50325"/>
        <n v="50326"/>
        <n v="50328"/>
        <n v="50330"/>
        <n v="50331"/>
        <n v="50332"/>
        <n v="50334"/>
        <n v="50335"/>
        <n v="50336"/>
        <n v="50337"/>
        <n v="50339"/>
        <n v="50340"/>
        <n v="504"/>
        <n v="50401"/>
        <n v="50402"/>
        <n v="50403"/>
        <n v="50404"/>
        <n v="50405"/>
        <n v="505"/>
        <n v="50501"/>
        <n v="506"/>
        <n v="50603"/>
        <n v="507"/>
        <n v="50701"/>
        <n v="50703"/>
        <n v="50704"/>
        <n v="50705"/>
        <n v="50706"/>
        <n v="50708"/>
        <n v="508"/>
        <n v="50805"/>
        <n v="50807"/>
      </sharedItems>
    </cacheField>
    <cacheField name="nombrecta" numFmtId="0">
      <sharedItems count="181">
        <s v="ACTIVO"/>
        <s v="ACTIVO CORRIENTE"/>
        <s v="DISPONIBILIDADES"/>
        <s v="CAJA"/>
        <s v="FONDOS FIJOS"/>
        <s v="BANCOS"/>
        <s v="INVERSIONES TEMPORARIAS"/>
        <s v="INVERSIONES FINANCIERAS"/>
        <s v="INVERSIONES TEMPORALES"/>
        <s v="OTRAS INVERSIONES"/>
        <s v="INVERSIONES EN OTRAS ENTIDADES"/>
        <s v="CREDITOS"/>
        <s v="DEUDORES POR VENTAS GS"/>
        <s v="DEUDORES POR VENTAS USD"/>
        <s v="CREDITOS POR IMPUESTOS CORRIENTES"/>
        <s v="ANTICIPOS Y RETENCIONES DE IMPUESTO A LA"/>
        <s v="RETENCIONES DE IVA"/>
        <s v="IVA - CREDITO FISCAL 10%"/>
        <s v="RETENCION RENTA"/>
        <s v="CREDITOS FISCALES ELECTROLAR "/>
        <s v="RETENCION IDU"/>
        <s v="ANTICIPO A PROVEEDORES"/>
        <s v="ANTICIPOS A PROVEEDORES LOCALES"/>
        <s v="OTRAS CUENTAS POR COBRAR"/>
        <s v="(-) PREVISIONES "/>
        <s v="(-) PREVISIONES VARIAS"/>
        <s v="INVENTARIOS"/>
        <s v="MERCADERIAS"/>
        <s v="MERCADERIAS GRAVADAS POR EL IVA AL 10%"/>
        <s v="ACTIVOS BIOLOGICOS EN PRODUCCION"/>
        <s v="GASTOS PAGADOS POR ADELANTADO"/>
        <s v="SEGUROS A DEVENGAR"/>
        <s v="GARANTIA DE ALQUILER"/>
        <s v="ANTICIPOS"/>
        <s v="ANTICIPO DE SALARIOS "/>
        <s v="ACTIVO NO CORRIENTE"/>
        <s v="INVERSIONES A LARGO PLAZO"/>
        <s v="PROPIEDAD, PLANTA Y EQUIPO"/>
        <s v="RODADOS /TRANSPORTES"/>
        <s v="MUEBLES, UTILES Y ENSERES"/>
        <s v="EQUIPOS"/>
        <s v="MEJORAS EN PREDIO AJENO"/>
        <s v="INSTALACIONES"/>
        <s v="(-) DEPRECIACION ACUMULADA"/>
        <s v="OTROS ACTIVOS A LARGO PLAZO"/>
        <s v="ACTIVOS INTANGIBLES"/>
        <s v="LICENCIAS, MARCAS Y PATENTES"/>
        <s v="GOODWIL"/>
        <s v="ACTIVOS EN FIDEICOMISO"/>
        <s v="ACTIVOS EN FIDEICOMISO GS"/>
        <s v="PASIVO"/>
        <s v="PASIVO CORRIENTE"/>
        <s v="ACREEDORES COMERCIALES"/>
        <s v="PROVEEDORES LOCALES GS"/>
        <s v="PROVEEDORES LOCALES USD"/>
        <s v="DEUDAS FINANCIERAS"/>
        <s v="PRESTAMOS FINANCIEROS"/>
        <s v="CHEQUES DIFERIDOS"/>
        <s v="OTRAS CUENTAS POR PAGAR"/>
        <s v="DEUDAS FISCALES CORRIENTES"/>
        <s v="IMPUESTO A LA RENTA A PAGAR"/>
        <s v="RETENCIONES DE IMPUESTOS A PAGAR"/>
        <s v="IPS A PAGAR"/>
        <s v="DIVIDENDOS A PAGAR"/>
        <s v="OPERACIONES A LIQUIDAR"/>
        <s v="AGUINALDOS A PAGAR"/>
        <s v="INGRESOS DIFERIDOS"/>
        <s v="ANTICIPOS DE CLIENTES"/>
        <s v="PASIVO  NO CORRIENTE"/>
        <s v="ACREEDORES COMERCIALES A LARGO PLAZO"/>
        <s v="PROVEEDORES LOCALES USD LP"/>
        <s v="OTROS ACREEDORES"/>
        <s v="DEUDAS FINANCIERAS A LARGO PLAZO"/>
        <s v="BONOS PRIVADOS EMITIDOS"/>
        <s v="INSTRUMENTO DE RENTA FIJA"/>
        <s v="PATRIMONIO NETO"/>
        <s v="CAPITAL"/>
        <s v="CAPITAL INTEGRADO"/>
        <s v="CAPITAL SUSCRIPTO"/>
        <s v="APORTE NO CAPITALIZADO"/>
        <s v="RESERVAS"/>
        <s v="RESERVA LEGAL"/>
        <s v="OTRAS RESERVAS"/>
        <s v="RESERVA FACULTATIVA"/>
        <s v="RESULTADOS"/>
        <s v="RESULTADO DEL EJERCICIO"/>
        <s v="INGRESOS"/>
        <s v="INGRESOS OPERATIVOS"/>
        <s v="VENTAS DE MERCADERêAS"/>
        <s v="VENTAS DE MERCADERêAS GRAVADAS POR EL IV"/>
        <s v="VENTAS DE MERCADERêAS EXENTAS DEL IVA"/>
        <s v="VENTAS DE GANADO"/>
        <s v="VENTAS DE PRODUCTOS DE LA EXPLOTACIîN FO"/>
        <s v="VENTAS DE SERVICIOS GRAVADOS"/>
        <s v="OTRAS VENTAS EXENTAS DEL IVA"/>
        <s v="INGRESOS POR INVERSIONES"/>
        <s v="INGRESO POR VENTA DE ACCIONES"/>
        <s v="INGRESO POR INVERSION EN ASOCIADAS"/>
        <s v="INGRESO POR VALUACION EN INVERSIONES"/>
        <s v="INGRESOS PUKA"/>
        <s v="INGRESOS WERKING"/>
        <s v="INGRESO POR RECUPERO DE GASTOS"/>
        <s v="INGRESO POR VENTA DE INMUEBLES"/>
        <s v="INGRESO POR INTERESES COBRADOS"/>
        <s v="OTROS INGRESOS NO OPERATIVOS"/>
        <s v="INTERESES GANADOS"/>
        <s v="DESCUENTOS OBTENIDOS"/>
        <s v="INGRESOS VARIOS"/>
        <s v="INTERESES COBRADOS BONOS "/>
        <s v="EGRESOS"/>
        <s v="COSTOS OPERATIVOS"/>
        <s v="COSTO DE MERCADERêAS"/>
        <s v="COSTO DE MERCADERêAS GRAVADAS POR EL IVA"/>
        <s v="COSTO DE VENTAS DE GANADO"/>
        <s v="COSTO DE SERVICIOS GRAVADOS"/>
        <s v="COSTO DE VENTAS ACCIONES"/>
        <s v="COSTO DE VENTA INMUEBLES"/>
        <s v="GASTOS DE VENTAS O COMERCIALIZACIîN"/>
        <s v="COMISIONES PAGADAS SOBRE VENTAS"/>
        <s v="PUBLICIDAD Y PROPAGANDA"/>
        <s v="FLETES PAGADOS"/>
        <s v="OTROS GASTOS DE VENTAS"/>
        <s v="GUIAS Y OTROS GASTOS DE COMERCIALIZACION"/>
        <s v="PRODUCTOS VETERINARIOS"/>
        <s v="GASTOS DE ADMINISTRACION"/>
        <s v="SUELDOS Y OTRAS REMUNERACIONES AL PERSON"/>
        <s v="SUELDOS Y JORNALES"/>
        <s v="APORTE PATRONAL"/>
        <s v="AGUINALDOS"/>
        <s v="OTROS BENEFICIOS AL PERSONAL"/>
        <s v="BONIFICACION FAMILIAR"/>
        <s v="VACACIONES"/>
        <s v="PREAVISO E INDEMNIZACION"/>
        <s v="GASTOS DE REPRESENTACIîN"/>
        <s v="HONORARIOS PROFESIONALES"/>
        <s v="ALQUILERES"/>
        <s v="ENERGIA ELECTRICA"/>
        <s v="TELEFONO E INTERNET"/>
        <s v="AGUA"/>
        <s v="VIATICOS Y MOVILIDAD"/>
        <s v="COMBUSTIBLES Y LUBRICANTES"/>
        <s v="REPARACIONES Y MANTENIMIENTOS"/>
        <s v="SEGUROS PAGADOS"/>
        <s v="UTILES DE OFICINA"/>
        <s v="DONACIONES Y CONTRIBUCIONES"/>
        <s v="IMPUESTOS, PATENTES, TASAS Y OTRAS CONTR"/>
        <s v="MULTAS Y SANCIONES"/>
        <s v="GASTOS DE ESCRIBANIA"/>
        <s v="GASTOS GENERALES"/>
        <s v="GASTOS Y ARTICULOS DE LIMPIEZA"/>
        <s v="SEGURIDAD Y VIGILANCIA"/>
        <s v="GASTOS FAMILY OFFICE"/>
        <s v="GASTOS GENERALES PUKA"/>
        <s v="GASTOS DE SALUD"/>
        <s v="GASTOS CNV Y BVPASA"/>
        <s v="GASTOS EMISION DE BONOS"/>
        <s v="SERVICIOS CORPORATIVOS CONTRATADOS"/>
        <s v="GASTOS GENERALES WERKING"/>
        <s v="GASTOS DE INTERMEDIACION - ACCIONES"/>
        <s v="GASTOS PACTO GLOBAL PARAGUAY"/>
        <s v="GASTOS DE PATROCINIO APF"/>
        <s v="GASTOS DE INTERMEDIACION"/>
        <s v="GASTOS FINANCIEROS"/>
        <s v="INTERESES PAGADOS A ENTIDADES BANCARIAS "/>
        <s v="OTROS INTERESES PAGADOS"/>
        <s v="COMISIONES Y GASTOS BANCARIOS"/>
        <s v="INTERESES PAGADOS BONOS GS"/>
        <s v="INTERESES PAGADOS BONOS USD"/>
        <s v="DEPRECIACIONES Y AMORTIZACIONES DE ACTIV"/>
        <s v="DEPRECIACIONES DEL EJERCICIO"/>
        <s v="OTROS RESULTADOS NO OPERATIVOS"/>
        <s v="DIFERENCIA DE CAMBIO"/>
        <s v="GASTOS NO DEDUCIBLES"/>
        <s v="RECARGOS Y MULTAS"/>
        <s v="GASTOS VARIOS NO DEDUCIBLES"/>
        <s v="SUELDOS NO DEDUCIBLES"/>
        <s v="RETENCION DE RENTA GND"/>
        <s v="GASTOS FAMILY OFFICE GND"/>
        <s v="AGUINALDOS GND"/>
        <s v="OTROS EGRESOS"/>
        <s v="(-) OTRAS PREVISIONES"/>
      </sharedItems>
    </cacheField>
    <cacheField name="tiposaldo" numFmtId="0">
      <sharedItems/>
    </cacheField>
    <cacheField name="nivel" numFmtId="0">
      <sharedItems containsSemiMixedTypes="0" containsString="0" containsNumber="1" containsInteger="1" minValue="1" maxValue="5"/>
    </cacheField>
    <cacheField name="imputable" numFmtId="0">
      <sharedItems count="2">
        <s v="N"/>
        <s v="S"/>
      </sharedItems>
    </cacheField>
    <cacheField name="auxiliar" numFmtId="0">
      <sharedItems/>
    </cacheField>
    <cacheField name="codplanaux" numFmtId="0">
      <sharedItems containsBlank="1" containsMixedTypes="1" containsNumber="1" containsInteger="1" minValue="1" maxValue="4011605" count="251">
        <m/>
        <s v="CA02"/>
        <n v="1"/>
        <n v="11"/>
        <n v="12"/>
        <s v="FC001"/>
        <s v="FC002"/>
        <s v="FC005"/>
        <s v="FC006"/>
        <s v="FC009"/>
        <s v="FC013"/>
        <s v="FC014"/>
        <s v="FC015"/>
        <s v="IT001"/>
        <s v="IT002"/>
        <s v="IT004"/>
        <s v="SU002"/>
        <s v="BO002"/>
        <s v="CA001"/>
        <s v="CA003"/>
        <s v="CA004"/>
        <s v="CA005"/>
        <s v="IN001"/>
        <s v="IN002"/>
        <s v="A001"/>
        <s v="A03"/>
        <s v="CL1554"/>
        <s v="CL3225"/>
        <s v="CL3362"/>
        <s v="CL425"/>
        <s v="CL787"/>
        <s v="CP001"/>
        <s v="CW001"/>
        <s v="CL884"/>
        <n v="2"/>
        <n v="3"/>
        <n v="4"/>
        <n v="5"/>
        <n v="98"/>
        <s v="AN01"/>
        <s v="AN02"/>
        <s v="AN03"/>
        <s v="AN04"/>
        <s v="AN05"/>
        <s v="AN06"/>
        <s v="AN07"/>
        <s v="AP002"/>
        <s v="P1054"/>
        <s v="P1147"/>
        <s v="P1302"/>
        <s v="P1448"/>
        <s v="P2123"/>
        <s v="P2387"/>
        <s v="P2644"/>
        <s v="P2706"/>
        <s v="P2778"/>
        <s v="P3021"/>
        <s v="P3097"/>
        <s v="P3679"/>
        <s v="P3693"/>
        <n v="15"/>
        <n v="26"/>
        <n v="30"/>
        <n v="32"/>
        <n v="99"/>
        <s v="CAR01"/>
        <s v="CUH"/>
        <n v="101"/>
        <n v="102"/>
        <n v="103"/>
        <n v="104"/>
        <n v="105"/>
        <n v="106"/>
        <n v="107"/>
        <n v="108"/>
        <n v="10"/>
        <n v="13"/>
        <n v="14"/>
        <n v="19"/>
        <n v="20"/>
        <n v="21"/>
        <n v="22"/>
        <n v="25"/>
        <n v="27"/>
        <n v="28"/>
        <n v="31"/>
        <n v="33"/>
        <n v="36"/>
        <n v="37"/>
        <n v="38"/>
        <n v="50"/>
        <n v="51"/>
        <n v="52"/>
        <s v="A02"/>
        <n v="17"/>
        <n v="23"/>
        <s v="P1006"/>
        <s v="P1022"/>
        <s v="P1039"/>
        <s v="P1050"/>
        <s v="P1067"/>
        <s v="P1069"/>
        <s v="P1121"/>
        <s v="P1123"/>
        <s v="P1128"/>
        <s v="P1207"/>
        <s v="P1228"/>
        <s v="P1258"/>
        <s v="P1430"/>
        <s v="P1570"/>
        <s v="P1606"/>
        <s v="P1635"/>
        <s v="P1727"/>
        <s v="P1781"/>
        <s v="P1822"/>
        <s v="P1838"/>
        <s v="P1966"/>
        <s v="P2016"/>
        <s v="P2066"/>
        <s v="P2129"/>
        <s v="P2481"/>
        <s v="P2493"/>
        <s v="P2538"/>
        <s v="P2636"/>
        <s v="P2749"/>
        <s v="P2811"/>
        <s v="P3020"/>
        <s v="P3053"/>
        <s v="P3084"/>
        <s v="P3103"/>
        <s v="P3140"/>
        <s v="P3148"/>
        <s v="P3157"/>
        <s v="P3441"/>
        <s v="P3462"/>
        <s v="P3485"/>
        <s v="P3563"/>
        <s v="P3578"/>
        <s v="P3606"/>
        <s v="P3678"/>
        <s v="P3877"/>
        <s v="P3886"/>
        <s v="P3912"/>
        <s v="P3943"/>
        <s v="P3944"/>
        <s v="P1833"/>
        <s v="P2580"/>
        <s v="P2598"/>
        <s v="P2647"/>
        <s v="P2870"/>
        <s v="P3090"/>
        <s v="P3605"/>
        <s v="P3634"/>
        <s v="P3949"/>
        <s v="P3953"/>
        <n v="401"/>
        <n v="402"/>
        <n v="403"/>
        <n v="16"/>
        <n v="1601"/>
        <n v="1602"/>
        <n v="1603"/>
        <n v="1701"/>
        <n v="1702"/>
        <n v="1703"/>
        <n v="18"/>
        <n v="1801"/>
        <n v="1803"/>
        <s v="TC01"/>
        <s v="TC02"/>
        <s v="TC04"/>
        <s v="CH01"/>
        <s v="RET01"/>
        <n v="34"/>
        <n v="6"/>
        <n v="9"/>
        <s v="E02"/>
        <s v="P1019"/>
        <s v="P1056"/>
        <s v="P1103"/>
        <s v="P1551"/>
        <s v="P1607"/>
        <s v="P16071"/>
        <s v="P16072"/>
        <s v="P1624"/>
        <s v="P1627"/>
        <s v="P1634"/>
        <s v="P2805"/>
        <s v="P2905"/>
        <s v="P3288"/>
        <s v="P3495"/>
        <s v="P3564"/>
        <s v="P3576"/>
        <s v="P3577"/>
        <n v="301"/>
        <n v="302"/>
        <n v="303"/>
        <n v="1802"/>
        <n v="201"/>
        <n v="202"/>
        <n v="203"/>
        <s v="IRF01"/>
        <s v="IRF0101"/>
        <s v="IRF02"/>
        <s v="IRF0201"/>
        <s v="IRF03"/>
        <s v="IRF0301"/>
        <s v="IRF05"/>
        <s v="IRF0501"/>
        <s v="IRF06"/>
        <s v="IRF0601"/>
        <s v="IRF07"/>
        <s v="IRF0701"/>
        <s v="IRF11"/>
        <s v="IRF1101"/>
        <s v="IRF98"/>
        <s v="IRF9801"/>
        <s v="IRF9802"/>
        <s v="IRF9803"/>
        <s v="IRF99"/>
        <s v="IRF9901"/>
        <s v="IRF9902"/>
        <s v="IRF9903"/>
        <s v="IRF999"/>
        <s v="IRF9991"/>
        <s v="IRF9992"/>
        <n v="4010301"/>
        <n v="4010304"/>
        <n v="4010305"/>
        <n v="4010307"/>
        <n v="4010308"/>
        <n v="4010309"/>
        <n v="4010501"/>
        <n v="4010702"/>
        <s v="W01"/>
        <n v="4011601"/>
        <n v="4011602"/>
        <n v="4011603"/>
        <n v="4011604"/>
        <n v="4011605"/>
        <n v="7"/>
        <n v="8"/>
        <s v="W02"/>
        <s v="W03"/>
        <s v="W04"/>
        <s v="W05"/>
        <s v="W06"/>
        <s v="W07"/>
        <s v="W08"/>
        <s v="W09"/>
        <s v="W10"/>
      </sharedItems>
    </cacheField>
    <cacheField name="nombreaux" numFmtId="0">
      <sharedItems containsBlank="1" count="341">
        <m/>
        <s v="CAJA USD."/>
        <s v="FONDO FIJO ADMINISTRACION"/>
        <s v="FONDO FIJO WERKING GS"/>
        <s v="FONDO FIJO SILVER ARGUELLO"/>
        <s v="UENO BANK SA CTA. AH. GS. N° 483951004"/>
        <s v="UENO BANK SA CTA. AH. USD. N° 483951005"/>
        <s v="UENO BANK SA CTA. AH. GS. N° 483951008"/>
        <s v="UENO BANK SA CTA. AH. USD. N° 483951009"/>
        <s v="UENO BANK SA CTA. AH. GS. N° 483951013"/>
        <s v="UENO BANK SA CTA. AH. GS. N° 483951018 -"/>
        <s v="UENO BANK SA CTA. AH. GS. N° 96915018 - "/>
        <s v="UENO BANK SA CTA. AH. USD. N° 96115495 -"/>
        <s v="Itau Cta. Cte. Gs 701779289"/>
        <s v="Itau Cta. Cte. Usd 750710862"/>
        <s v="Itau Cta. Cte. Gs 400002800 - PUKA"/>
        <s v="SUDAMERIS Caja Ahorro USD 3801545"/>
        <s v="BONOS UENO BANK SA USD"/>
        <s v="CADIEM CBSA - FONDO MUTUO CRECIMIENTO RE"/>
        <s v="CADIEM CBSA - FONDO MUTUO DISPONIBLE DOL"/>
        <s v="CADIEM CBSA - FONDO MUTUO DISPONIBLE PUK"/>
        <s v="CADIEM CBSA - FONDO MUTUO DISPONIBLE WER"/>
        <s v="UENO HOLDING IRF GS"/>
        <s v="UENO HOLDING IRF USD"/>
        <s v="INVERSIONES EN ACTIVOS BIOLOGICOS "/>
        <s v="ACCIONES UENO HOLDING PREFERIDAS"/>
        <s v="RED DIGITAL S.A."/>
        <s v="BORJA, ROBERTO"/>
        <s v="UENO SEGUROS S.A"/>
        <s v="SABORES DE MI TIERRA S.A."/>
        <s v="AIME S.A"/>
        <s v="CLIENTES PUKA "/>
        <s v="CLIENTES WERKING "/>
        <s v="DERLIS JAVIER NUÑEZ QUIÑONES"/>
        <s v="ANTICIPO IRACIS"/>
        <s v="ANTICIPO IRAGRO"/>
        <s v="RETENCION IVA"/>
        <s v="RETENCION RENTA"/>
        <s v="IVA CREDITO FISCAL 10% "/>
        <s v="IVA CREDITO FISCAL 5 %"/>
        <s v="RETENCION IMPUESTO A LA RENTA"/>
        <s v="ANTICIPO IMPUESTO A LA RENTA"/>
        <s v="ANTICIPO A PROVEEDORES VARIOS GS"/>
        <s v="ANTICIPOS A PROVEEDORES GRUPO VAZQUEZ GS"/>
        <s v="ANTICIPOS A PROVEEDORES PUKA GS"/>
        <s v="ANTICIPOS A PROVEEDORES WERKING GS"/>
        <s v="ANTICIPOS A PROVEEDORES ESTANCIA GS"/>
        <s v="MIRIAM WORONIECKI"/>
        <s v="RAMON ANTONIO BORDON JARA"/>
        <s v="CHRISTOPHER JOHN HAWKSBEE"/>
        <s v="ANTICIPOS A PROVEEDORES GRUPO VAZQUEZ US"/>
        <s v="Bau S.A"/>
        <s v="Julia Cardozo de Flecha"/>
        <s v="EMPRESA DE SERVICIOS SANITARIOS DEL PARA"/>
        <s v="Administración Nacional de Electricidad"/>
        <s v="O.T.R IMPORT S.A.C.I"/>
        <s v="BANCARD S.A."/>
        <s v="MASCHERONI DE CABALLERO, ANA MARIA"/>
        <s v="VILLAR LARREA, OSCAR NICOLAS"/>
        <s v="EQUIPO MEDICO DE EMERGENCIAS PARAGUAY S."/>
        <s v="GROSS BROWN COSTA, EDUARDO JAVIER"/>
        <s v="SALGUEIRO IRRAZABAL, HUGO ENRIQUE JAVIER"/>
        <s v="GRUPO PARAGUAY DEVELOPMENT ARS S.R.L."/>
        <s v="mas.dos S.R.L."/>
        <s v="DOCUMENTOS A COBRAR GS"/>
        <s v="DIVIDENDOS A COBRAR"/>
        <s v="DOCUMENTOS A COBRAR USD"/>
        <s v="FUNDACION OGAGUA DE UENO A COBRAR GS"/>
        <s v="EL CABO S.A. A COBRAR GS"/>
        <s v="CUENTAS A COBAR US$"/>
        <s v="CUENTAS A COBRAR GS"/>
        <s v="UENO HOLDING A COBRAR GS."/>
        <s v="CARTERA DE CLIENTES CEDIDA UENO HOLDING"/>
        <s v="INMUEBLES"/>
        <s v="RODADOS"/>
        <s v="MERCADERIAS VARIAS"/>
        <s v="PRODUCTOS FORESTALES"/>
        <s v="EXISTENCIA VACUNA"/>
        <s v="  VACAS"/>
        <s v="  VAQUILLAS"/>
        <s v="  NOVILLOS"/>
        <s v="  TOROS"/>
        <s v="  DESMAMANTE MACHO"/>
        <s v="  DESMAMANTE"/>
        <s v="  TERNEROS"/>
        <s v="  BUEYES"/>
        <s v="EXISTENCIA OVINOS"/>
        <s v="EXISTENCIA EQUINOS"/>
        <s v="SEGUROS A DEVENGAR GS- GRUPO VAZQUEZ"/>
        <s v="SEGUROS A DEVENGAR USD- GRUPO VAZQUEZ"/>
        <s v="ESTANCIA"/>
        <s v="ACCIONES UENO HOLDING ORDINARIAS SIMPLES"/>
        <s v="ACCIONES UENO HOLDING ORDINARIAS MULTIPL"/>
        <s v="ACCIONES VINANZAS ORDINARIAS SIMPLE"/>
        <s v="ACCIONES ITTI"/>
        <s v="ACCIONES UENO BANK SA"/>
        <s v="PRIMA POR EMISION DE ACCIONES J.F."/>
        <s v="ACCIONES IDL S.A."/>
        <s v="PRIMA POR ACCIONES UENO HOLDING"/>
        <s v="PRIMA POR ACCIONES ITTI "/>
        <s v="APORTE IRREVOCABLE UENO BANK SA"/>
        <s v="APORTE IRREVOCABLE ITTI S.A.E.C.A"/>
        <s v="APORTE IRREVOCABLE VINANZAS S.A"/>
        <s v="PRIMA ACCIONES UENO BANK SA"/>
        <s v="APORTE IRREVOCABLE IDL S.A."/>
        <s v="ACCIONES OVS UENO CASA DE BOLSA S.A."/>
        <s v="ACCIONES PREFERIDAS - SOLUCION EFECTIVA "/>
        <s v="ACCIONES ORDINARIAS - SOLUCION EFECTIVA "/>
        <s v="APORTE IRREVOCABLE UENO CASA DE BOLSA S."/>
        <s v="APORTE IRREVOCABLE UENO HOLDING SAECA"/>
        <s v="CUOTA SOCIAL OFFICE DESING S.R.L."/>
        <s v="ACCIONES UENO SEGUROS S.A."/>
        <s v="PRIMA ACCIONES UENO SEGUROS S.A."/>
        <s v="APORTE IRREVOCABLE UENO SEGUROS S.A."/>
        <s v="VALOR PATRIMONIAL PROPORCIONAL"/>
        <s v="ACCIONES U. HOLDING LUX"/>
        <s v="The Forest S.A."/>
        <s v="MUEBLES Y UTILES"/>
        <s v="UTILES Y ENSERES"/>
        <s v="EQUIPOS DE INFORMATICA"/>
        <s v="EQUIPAMIENTOS"/>
        <s v="MEJORAS EN PROPIEDAD DE TERCEROS"/>
        <s v="INSTALACIONES GENERALES"/>
        <s v="INSTALACIONES ELECTRICAS RURALES"/>
        <s v="INSTALACIONES URBANAS"/>
        <s v="OBRAS EN CURSO TALLER"/>
        <s v="(-) DEPRE. ACUM. INSTALACIONES GENERALES"/>
        <s v="(-) DEPRE. ACUM. MUEBLES Y UTILES"/>
        <s v="(-) DEPRE. ACUM. EQUIPOS DE INFORMATICA"/>
        <s v="(-) DEPRE. ACUM. MEJORAS EN PREDIO AJENO"/>
        <s v="LICENCIA INFORMATICA"/>
        <s v="DERECHO DE MARCA WALTERIO"/>
        <s v="FUSION ELECTROLAR"/>
        <s v="ACTIVOS EN FIDEICOMISO GS"/>
        <s v="MEJORAS ACTIVOS EN FIDEICOMISO GS"/>
        <s v="CARLOS A. KORSZYK K."/>
        <s v="Nucleo S.A."/>
        <s v="Maria Teresa Lopez Lovera"/>
        <s v="CADIEM"/>
        <s v="SAVAL S.A."/>
        <s v="Market S.R.L."/>
        <s v="Tracto Agro Vial S.A."/>
        <s v="Telefonica Celular del Paraguay S. A."/>
        <s v="POLIVET S.A."/>
        <s v="Neufeld &amp; Cia S.A."/>
        <s v="Dario Ramon Santacruz Jara"/>
        <s v="UENO BANK SA"/>
        <s v="FUNDACION SERVICIOS DE SALUD ANIMAL"/>
        <s v="LINEAS INTERIORES S.A."/>
        <s v="BLUE TOWER VENTURES PARAGUAY S.A."/>
        <s v="PLASTICHACO S.A."/>
        <s v="COSMOS 93 S.R.L."/>
        <s v="EL MEJOR S.R.L."/>
        <s v="COMERCIAL DON CHICHO S.A."/>
        <s v="GSM NITRO S.R.L."/>
        <s v="DR. ARNOLD WIENS KLIEWER"/>
        <s v="JOSE C RUIZ DIAZ VITTONE"/>
        <s v="MULTISOFT"/>
        <s v="HOSPICENTER S.A"/>
        <s v="PARAGUAY REFRESCOS SA"/>
        <s v="DOERKSEN FEHR, EDWARD"/>
        <s v="BALBUENA VALIENTE, LEONARDO DAVID"/>
        <s v="RENT TAX ASOCIADOS"/>
        <s v="OTAZU MUSSIO, FERNANDO AUGUSTO"/>
        <s v="DISTRIBUIDORA DEL PARAGUAY SA"/>
        <s v="SOLES S.A"/>
        <s v="JAKUBIU, LUIS DANIEL"/>
        <s v="SALINAS MENDOZA, JAZMIN MARIA"/>
        <s v="GAME GROUP SA"/>
        <s v="VALDEZ CACERES, OMRI MISAEL BERNABE"/>
        <s v="GO PRO S. A."/>
        <s v="CAJA MEDICA Y DE PROFESIONALES UNIVERSIT"/>
        <s v="CONSULTORES Y CONTADORES DE EMPRESAS - C"/>
        <s v="FRESH &amp; FROZEN SA"/>
        <s v="PROMEC E.A.S."/>
        <s v="LUIS OSCAR BOETTNER GASPARINI"/>
        <s v="BEHMAK SA"/>
        <s v="UENO CASA DE BOLSA S.A."/>
        <s v="MARIA SILVIA CABELLO TALAVERA"/>
        <s v="GALEANO TOMBOLY, VICENTE MARTIN"/>
        <s v="LUIS FERNANDO MONGES DUARTE"/>
        <s v="EVOKE LAB S.A."/>
        <s v="FRANEDE SA"/>
        <s v="VICTOR HUGO VAZQUEZ"/>
        <s v="TEIXIDO SA"/>
        <s v="VALORES CASA DE BOLSA S.A"/>
        <s v="RISKMETRICA S.A CALIFICADORA DE RIESGOS"/>
        <s v="DESARROLLO FIT SRL"/>
        <s v="INFORMATION SECURITY SERVICES SA"/>
        <s v="PARAGUAY SECURITY SA"/>
        <s v="GRUPO NEPTUNO SA"/>
        <s v="OFFICE DESING S.R.L."/>
        <s v="PRESTAMOS FINEXPAR USD"/>
        <s v="         CAPITAL FINEXPAR USD"/>
        <s v="         INTERES A PAGAR FINEXPAR USD"/>
        <s v="         (-) INTERES A DEVENGAR FINEXPAR"/>
        <s v="PRESTAMOS SUDAMERIS BANK USD"/>
        <s v="         CAPITAL SUDAMERIS BANK USD CP"/>
        <s v="         INTERES A PAGAR SUDAMERIS BANK "/>
        <s v="         (-) INTERES A DEVENGAR SUDAMERI"/>
        <s v="PRESTAMOS UENO BANK SA GS"/>
        <s v="         CAPITAL UENO BANK SA GS"/>
        <s v="         INTERES A PAGAR UENO BANK SA GS"/>
        <s v="         (-) INTERES A DEVENGAR UENO BAN"/>
        <s v="PRESTAMOS UENO BANK SA USD"/>
        <s v="         CAPITAL UENO BANK SA USD"/>
        <s v="TARJETA VISA ADMINISTRACION Nº 8815"/>
        <s v="TARJETA VISA CLASICA PUKA Nº 4517"/>
        <s v="TARJETA VISA CLASICA WERKING Nº 4681"/>
        <s v="CHEQUES DIFERIDOS GS"/>
        <s v="RETENCIONES A PAGAR"/>
        <s v="UENO BANK SA - Retenciones a funcionario"/>
        <s v="ITTI A PAGAR GS"/>
        <s v="Retenciones a Funcionarios - Embargo Jud"/>
        <s v="Retenciones a Funcionarios - GIMNASIO"/>
        <s v="RED DIGITAL A PAGAR GS"/>
        <s v="Cuentas a Pagar Gs"/>
        <s v="CUENTAS A PAGAR USD"/>
        <s v="CUENTAS POR PAGAR JUAN JOSE BILBAO"/>
        <s v="CUENTAS A PAGAR ESTEBAN HERMIN"/>
        <s v="OTRAS CUENTAS POR PAGAR  - JUAN DELGADO"/>
        <s v="CUENTAS A PAGAR US$ - VHV"/>
        <s v="CUENTAS A PAGAR GS. - VHV"/>
        <s v="AGUINALDOS A PAGAR ESTANCIA"/>
        <s v="ANTICIPO DE CLIENTES GRUPO VAZQUEZ"/>
        <s v="GARDEN/CUEVAS - MV"/>
        <s v="AUTOMARKET S.A."/>
        <s v="TOYOTOSHI S.A."/>
        <s v="CUEVAS HERMANOS S.A."/>
        <s v="ROBERTO JOSÉ BLUMENFELD"/>
        <s v="     INTERES A PAGAR ROBERTO JOSÉ BLUMEN"/>
        <s v="     (-) INTERES A DEVENGAR ROBERTO JOSÉ"/>
        <s v="PRESTIGIO GROUP S.A."/>
        <s v="GARDEN AUTOMOTORES S.A."/>
        <s v="DIESA S.A."/>
        <s v="EXCELSIS SA (EXCELSIS SA)"/>
        <s v="EDUARDO RAFAEL LLORET AGUILERA"/>
        <s v="TEMA AUTOMOTORES S.A."/>
        <s v="MARTIN MASI AUTOMOVILES S.A."/>
        <s v="MARCELA BEATRIZ DE AGUIRRE DE PFANNL"/>
        <s v="MARTA INES DE AGUIRRE DE LANE"/>
        <s v="MARIA GRACIANA DE AGUIRRE BE BOETTNER"/>
        <s v="PRESTAMOS FINEXPAR GS"/>
        <s v="         CAPITAL FINEXPAR GS "/>
        <s v="         INTERES A PAGAR FINEXPAR GS"/>
        <s v="PRESTAMOS FINEXPAR USD LP"/>
        <s v="         CAPITAL FINEXPAR USD LP"/>
        <s v="         INTERES A PAGAR FINEXPAR USD LP"/>
        <s v="PRESTAMOS SUDAMERIS BANK USD LP"/>
        <s v="         CAPITAL SUDAMERIS BANK USD LP"/>
        <s v="PRESTAMOS UENO BANK SA USD LP"/>
        <s v="         CAPITAL UENO BANK SA USD LP"/>
        <s v="         INTERES A PAGAR UENO BANK SA US"/>
        <s v="BONOS EMITIDOS GS"/>
        <s v="BONOS EMITIDOS - CAPITAL GS"/>
        <s v="INTERESES A PAGAR BONOS GS"/>
        <s v="(-) INTERESES A DEVENGAR BONOS GS"/>
        <s v="BONOS EMITIDOS USD"/>
        <s v="BONOS EMITIDOS - CAPITAL USD"/>
        <s v="INTERESES A PAGAR BONOS USD"/>
        <s v="(-) INTERESES A DEVENGAR BONOS USD"/>
        <s v="JORGE ANDRES BERNARDES MENGUAL (JBM)"/>
        <s v="IRF GUSTAVO GAMARRA MONTEFUSCO GS"/>
        <s v="     CAPITAL IRF GUSTAVO GAMARRA MONTEFU"/>
        <s v="IRF NORMA BEATRIZ MORINIGO GS"/>
        <s v="     CAPITAL IRF NORMA BEATRIZ MORINIGO "/>
        <s v="IRF ANIBAL VICENTE PARAINO GS"/>
        <s v="     CAPITAL IRF ANIBAL VICENTE PARAINO "/>
        <s v="IRF ALBINO MANUEL ALONSO GS"/>
        <s v="     CAPITAL IRF ALBINO MANUEL ALONSO GS"/>
        <s v="IRF MARIA ROSA SZARAN GS"/>
        <s v="     CAPITAL IRF MARIA ROSA SZARAN GS"/>
        <s v="IRF VALORES CASA DE BOLSA SA. USD"/>
        <s v="     CAPITAL IRF VALORES CASA DE BOLSA S"/>
        <s v="IRF EXCELSIS SA USD"/>
        <s v="    CAPITAL IRF EXCELSIS SA USD"/>
        <s v="IRF VARIOS A PAGAR USD"/>
        <s v="     CAPITAL IRF VARIOS USD"/>
        <s v="     INTERES A PAGAR IRF VARIOS USD"/>
        <s v="     (-) INTERES A DEVENGAR IRF VARIOS U"/>
        <s v="IRF VARIOS A PAGAR GS"/>
        <s v="     CAPITAL IRF VARIOS GS"/>
        <s v="     INTERES A PAGAR IRF VARIOS GS"/>
        <s v="     (-) INTERES A DEVENGAR IRF VARIOS G"/>
        <s v="IRF VARIOS A IDENTIFICAR"/>
        <s v="IRF VARIOS A IDENTIFICAR GS"/>
        <s v="IRF VARIOS A IDENTIFICAR USD"/>
        <s v="GRUPO VAZQUEZ"/>
        <s v="DESMAMANTES MACHOS"/>
        <s v="TERNERO MACHO"/>
        <s v="TERNERA HEMBRA"/>
        <s v="NOVILLOS"/>
        <s v="VACAS"/>
        <s v="TOROS"/>
        <s v="VENTA POR EXPLOTACION FORESTAL - LEÑA"/>
        <s v="SERVICIO DE PASTAJE "/>
        <s v="SERVICIO DE EVENTO"/>
        <s v="CAJA DE HAMBURGUESA"/>
        <s v="INGRESOS VARIOS - PUKA"/>
        <s v="VENTA PIZZA, PREPIZZA"/>
        <s v="INGRESOS CAFETERIA"/>
        <s v="RECUPERO RENTA FIJA, EXPENSAS Y ESTACION"/>
        <s v="RECUPERO SERVICIO POS DINELCO, BANCARD "/>
        <s v="RECUPERO SEGURO MEDICO Y GIMNASIO"/>
        <s v="RECUPERO SISTEMA CONTABLE"/>
        <s v="RECUPERO GASTOS RODADOS, ALQUILER, REPAR"/>
        <s v="PUKA"/>
        <s v="WERKING"/>
        <s v="WALTERIO"/>
        <s v="     DON MIGUEL "/>
        <s v="     COSTA FLOR"/>
        <s v="INSUMOS COCINA - PUKA"/>
        <s v="INSUMOS BEBIDAS - PUKA"/>
        <s v="INSUMOS GOLOSINAS - PUKA"/>
        <s v="INSUMOS DECORACION - PUKA"/>
        <s v="INSUMOS OFICINA - PUKA"/>
        <s v="INSUMOS MANTENIMIENTO - PUKA"/>
        <s v="INSUMOS LIMPIEZA - PUKA"/>
        <s v="INSUMOS ENTRETENIMIENTO - PUKA"/>
        <s v="INSUMOS EMBALAJE - PUKA"/>
        <s v="SERVICIOS PRESTADOS - PUKA"/>
        <s v="GASTOS NO DEDUCIBLES - PUKA"/>
        <s v="INSUMOS COMBUSTIBLE - PUKA "/>
        <s v="INSUMOS TORTAS - PUKA"/>
        <s v="OTROS COSTO DE EVENTO - PUKA"/>
        <s v="COSTO SISTEMA DE GESTION FLUX - PUKA"/>
        <s v="COMISION POR INTERMEDIACION"/>
        <s v="ARANCELES BVPASA"/>
        <s v="FONDO DE GARANTIA"/>
        <s v="ASESORAMIENTO FINANCIERO"/>
        <s v="INSUMOS COCINA - WERKING"/>
        <s v="INSUMOS BEBIDAS - WERKING"/>
        <s v="INSUMOS ENBALAJES Y SIMILARES - WERKING"/>
        <s v="INSUMOS LIMPIEZA - WERKING"/>
        <s v="INSUMOS MANTENIMIENTO - WERKING"/>
        <s v="INSUMOS SERVICIOS CONTRATADOS - WERKING"/>
        <s v="INSUMOS GASTOS NO DEDUCIBLES - WERKING"/>
        <s v="INSUMOS EMPRENDEDORES - WERKING"/>
        <s v="OTROS GASTOS - WERKING"/>
        <s v="COSTO SISTEMA DE GESTION FLUX - WERKING"/>
        <s v="FAMILY OFFICE"/>
      </sharedItems>
    </cacheField>
    <cacheField name="total_debito" numFmtId="0">
      <sharedItems containsSemiMixedTypes="0" containsString="0" containsNumber="1" containsInteger="1" minValue="0" maxValue="3965149699424"/>
    </cacheField>
    <cacheField name="total_credito" numFmtId="0">
      <sharedItems containsSemiMixedTypes="0" containsString="0" containsNumber="1" containsInteger="1" minValue="0" maxValue="2770478764570"/>
    </cacheField>
    <cacheField name="total_debitome" numFmtId="0">
      <sharedItems containsSemiMixedTypes="0" containsString="0" containsNumber="1" minValue="0" maxValue="549608673.05999994"/>
    </cacheField>
    <cacheField name="total_creditome" numFmtId="0">
      <sharedItems containsSemiMixedTypes="0" containsString="0" containsNumber="1" minValue="0" maxValue="385077541.25999999"/>
    </cacheField>
    <cacheField name="ctctaorden" numFmtId="0">
      <sharedItems containsSemiMixedTypes="0" containsString="0" containsNumber="1" containsInteger="1" minValue="6" maxValue="6"/>
    </cacheField>
    <cacheField name="SALDO EN MILES GS" numFmtId="41">
      <sharedItems containsSemiMixedTypes="0" containsString="0" containsNumber="1" minValue="-704691444.051" maxValue="1194670934.8540001"/>
    </cacheField>
    <cacheField name="RUBRO CNV" numFmtId="0">
      <sharedItems containsBlank="1" count="35">
        <m/>
        <s v="Efectivo y equivalente de efectivo"/>
        <s v="Inversiones temporales"/>
        <s v="Inversión en asociadas"/>
        <s v="Cuentas por cobrar comerciales Cp"/>
        <s v="Otros créditos Cp"/>
        <s v="Inventarios"/>
        <s v="Otras Inversiones"/>
        <s v="Propiedades, planta y equipo/Bienes de uso, neto"/>
        <s v="Otros créditos Lp"/>
        <s v="Activos intangibles"/>
        <s v="Activos en Fideicomiso"/>
        <s v="Cuentas por pagar comerciales Cp"/>
        <s v="Préstamos a corto plazo "/>
        <s v="Otros pasivos corrientes"/>
        <s v="Impuestos a pagar"/>
        <s v="Remuneraciones y cargas sociales a pagar"/>
        <s v="Cuentas por pagar comerciales Lp"/>
        <s v="Préstamos a largo plazo "/>
        <s v="Otros pasivos  no corrientes"/>
        <s v="Capital integrado"/>
        <s v="Aportes No Capitalizados"/>
        <s v="Reserva legal"/>
        <s v="Reservas facultatitvas"/>
        <s v="Resultado del Ejercicio"/>
        <s v="Ingresos"/>
        <s v="Otros ingresos  y gastos operativos"/>
        <s v="Costos"/>
        <s v="Gastos de ventas"/>
        <s v="Gastos administrativos "/>
        <s v="Gastos financieros"/>
        <s v="Amortización y depreciación"/>
        <s v="Conversion Moneda Extranjera"/>
        <s v="Previsiones y provisiones"/>
        <s v="Otros créditos" u="1"/>
      </sharedItems>
    </cacheField>
    <cacheField name="RUBRO MASTER" numFmtId="0">
      <sharedItems containsBlank="1" count="24">
        <m/>
        <s v="NOTA 3 - EFECTIVO Y EQUIVALENTE DE EFECTIVO"/>
        <s v="NOTA 4 - INVERSIONES TEMPORALES"/>
        <s v="NOTA 8 - INVERSIONES EN ASOCIADAS"/>
        <s v="NOTA 5 - CUENTAS POR COBRAR COMERCIALES CP"/>
        <s v="NOTA 6 - OTROS CRÉDITOS"/>
        <s v="NOTA 7 - INVENTARIOS"/>
        <s v="NOTA 8 - OTRAS INVERSIONES"/>
        <s v="NOTA 9 - PROPIEDADES, PLANTA Y EQUIPO - NETO"/>
        <s v="NOTA 11 - ACTIVOS INTANGIBLES"/>
        <s v="NOTA 10 - ACTIVOS EN FIDEICOMISO"/>
        <s v="NOTA 13 - CUENTAS POR PAGAR COMERCIALES"/>
        <s v="NOTA 14 - PRESTAMOS A CORTO Y LARGO PLAZO"/>
        <s v="NOTA 19 - OTROS PASIVOS CORRIENTES Y NO CORRIENTE"/>
        <s v="NOTA 17 - IMPUESTOS A PAGAR"/>
        <s v="NOTA 16 - REMUNERACIONES Y CARGAS SOCIALES A PAGAR"/>
        <s v="NOTA 20 - CAPITAL INTEGRADO"/>
        <s v="NOTA 21 - RESERVAS"/>
        <s v="NOTA 23 - RESULTADO DEL EJERCICIO"/>
        <s v="NOTA 25 - VENTAS"/>
        <s v="NOTA 28 - OTROS INGRESOS Y GASTOS OPERATIVOS"/>
        <s v="NOTA 26 - COSTO DE VENTAS"/>
        <s v="NOTA 27 - GASTOS"/>
        <s v="NOTA 29 - GASTOS FINANCIEROS Y CONVERSION DE MONEDA EXTRANJERA"/>
      </sharedItems>
    </cacheField>
    <cacheField name="Clasificador" numFmtId="0">
      <sharedItems containsBlank="1" count="6">
        <m/>
        <s v="1"/>
        <s v="2"/>
        <s v="3"/>
        <s v="4"/>
        <s v="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9">
  <r>
    <s v="GV"/>
    <x v="0"/>
    <x v="0"/>
    <s v="D"/>
    <n v="1"/>
    <x v="0"/>
    <s v="N"/>
    <x v="0"/>
    <x v="0"/>
    <n v="3965149699424"/>
    <n v="2770478764570"/>
    <n v="549608673.05999994"/>
    <n v="385077541.25999999"/>
    <n v="6"/>
    <n v="1194670934.8540001"/>
    <x v="0"/>
    <x v="0"/>
    <x v="0"/>
  </r>
  <r>
    <s v="GV"/>
    <x v="1"/>
    <x v="1"/>
    <s v="D"/>
    <n v="2"/>
    <x v="0"/>
    <s v="N"/>
    <x v="0"/>
    <x v="0"/>
    <n v="2515539994866"/>
    <n v="2333270193106"/>
    <n v="345618039.45999998"/>
    <n v="320541125.02999997"/>
    <n v="6"/>
    <n v="182269801.75999999"/>
    <x v="0"/>
    <x v="0"/>
    <x v="0"/>
  </r>
  <r>
    <s v="GV"/>
    <x v="2"/>
    <x v="2"/>
    <s v="D"/>
    <n v="3"/>
    <x v="0"/>
    <s v="N"/>
    <x v="0"/>
    <x v="0"/>
    <n v="1415980344253"/>
    <n v="1411721568562"/>
    <n v="194635029.16"/>
    <n v="194048710.88"/>
    <n v="6"/>
    <n v="4258775.6909999996"/>
    <x v="0"/>
    <x v="0"/>
    <x v="0"/>
  </r>
  <r>
    <s v="GV"/>
    <x v="3"/>
    <x v="3"/>
    <s v="D"/>
    <n v="4"/>
    <x v="0"/>
    <s v="S"/>
    <x v="0"/>
    <x v="0"/>
    <n v="89443376"/>
    <n v="77342235"/>
    <n v="12312"/>
    <n v="10646"/>
    <n v="6"/>
    <n v="12101.141"/>
    <x v="0"/>
    <x v="0"/>
    <x v="0"/>
  </r>
  <r>
    <s v="GV"/>
    <x v="3"/>
    <x v="3"/>
    <s v="D"/>
    <n v="4"/>
    <x v="1"/>
    <s v="S"/>
    <x v="1"/>
    <x v="1"/>
    <n v="89443376"/>
    <n v="77342235"/>
    <n v="12312"/>
    <n v="10646"/>
    <n v="6"/>
    <n v="12101.141"/>
    <x v="1"/>
    <x v="1"/>
    <x v="1"/>
  </r>
  <r>
    <s v="GV"/>
    <x v="4"/>
    <x v="4"/>
    <s v="D"/>
    <n v="4"/>
    <x v="0"/>
    <s v="S"/>
    <x v="0"/>
    <x v="0"/>
    <n v="569471501"/>
    <n v="565255759"/>
    <n v="78303.23"/>
    <n v="77722.84"/>
    <n v="6"/>
    <n v="4215.7420000000002"/>
    <x v="0"/>
    <x v="0"/>
    <x v="0"/>
  </r>
  <r>
    <s v="GV"/>
    <x v="4"/>
    <x v="4"/>
    <s v="D"/>
    <n v="4"/>
    <x v="1"/>
    <s v="S"/>
    <x v="2"/>
    <x v="2"/>
    <n v="48706633"/>
    <n v="48397405"/>
    <n v="6695.47"/>
    <n v="6652.9"/>
    <n v="6"/>
    <n v="309.22800000000001"/>
    <x v="1"/>
    <x v="1"/>
    <x v="1"/>
  </r>
  <r>
    <s v="GV"/>
    <x v="4"/>
    <x v="4"/>
    <s v="D"/>
    <n v="4"/>
    <x v="1"/>
    <s v="S"/>
    <x v="3"/>
    <x v="3"/>
    <n v="67791612"/>
    <n v="65991912"/>
    <n v="9322.24"/>
    <n v="9074.4699999999993"/>
    <n v="6"/>
    <n v="1799.7"/>
    <x v="1"/>
    <x v="1"/>
    <x v="1"/>
  </r>
  <r>
    <s v="GV"/>
    <x v="4"/>
    <x v="4"/>
    <s v="D"/>
    <n v="4"/>
    <x v="1"/>
    <s v="S"/>
    <x v="4"/>
    <x v="4"/>
    <n v="4999968"/>
    <n v="2893154"/>
    <n v="695.54"/>
    <n v="405.49"/>
    <n v="6"/>
    <n v="2106.8139999999999"/>
    <x v="1"/>
    <x v="1"/>
    <x v="1"/>
  </r>
  <r>
    <s v="GV"/>
    <x v="5"/>
    <x v="5"/>
    <s v="D"/>
    <n v="4"/>
    <x v="0"/>
    <s v="S"/>
    <x v="0"/>
    <x v="0"/>
    <n v="1069967500558"/>
    <n v="1065725041750"/>
    <n v="146588945.47"/>
    <n v="146004873.58000001"/>
    <n v="6"/>
    <n v="4242458.8080000002"/>
    <x v="0"/>
    <x v="0"/>
    <x v="0"/>
  </r>
  <r>
    <s v="GV"/>
    <x v="5"/>
    <x v="5"/>
    <s v="D"/>
    <n v="4"/>
    <x v="1"/>
    <s v="S"/>
    <x v="5"/>
    <x v="5"/>
    <n v="173094572418"/>
    <n v="172678736369"/>
    <n v="23720018.370000001"/>
    <n v="23662768.989999998"/>
    <n v="6"/>
    <n v="415836.049"/>
    <x v="1"/>
    <x v="1"/>
    <x v="1"/>
  </r>
  <r>
    <s v="GV"/>
    <x v="5"/>
    <x v="5"/>
    <s v="D"/>
    <n v="4"/>
    <x v="1"/>
    <s v="S"/>
    <x v="6"/>
    <x v="6"/>
    <n v="526239541692"/>
    <n v="525434257613"/>
    <n v="72375675.950000003"/>
    <n v="72264810.099999994"/>
    <n v="6"/>
    <n v="805284.07900000003"/>
    <x v="1"/>
    <x v="1"/>
    <x v="1"/>
  </r>
  <r>
    <s v="GV"/>
    <x v="5"/>
    <x v="5"/>
    <s v="D"/>
    <n v="4"/>
    <x v="1"/>
    <s v="S"/>
    <x v="7"/>
    <x v="7"/>
    <n v="63027060508"/>
    <n v="61000000000"/>
    <n v="8691917.8200000003"/>
    <n v="8412846.3800000008"/>
    <n v="6"/>
    <n v="2027060.5079999999"/>
    <x v="1"/>
    <x v="1"/>
    <x v="1"/>
  </r>
  <r>
    <s v="GV"/>
    <x v="5"/>
    <x v="5"/>
    <s v="D"/>
    <n v="4"/>
    <x v="1"/>
    <s v="S"/>
    <x v="8"/>
    <x v="8"/>
    <n v="305"/>
    <n v="14"/>
    <n v="0.04"/>
    <n v="0"/>
    <n v="6"/>
    <n v="0.29099999999999998"/>
    <x v="1"/>
    <x v="1"/>
    <x v="1"/>
  </r>
  <r>
    <s v="GV"/>
    <x v="5"/>
    <x v="5"/>
    <s v="D"/>
    <n v="4"/>
    <x v="1"/>
    <s v="S"/>
    <x v="9"/>
    <x v="9"/>
    <n v="11704105587"/>
    <n v="11339815092"/>
    <n v="1613571.37"/>
    <n v="1563418.42"/>
    <n v="6"/>
    <n v="364290.495"/>
    <x v="1"/>
    <x v="1"/>
    <x v="1"/>
  </r>
  <r>
    <s v="GV"/>
    <x v="5"/>
    <x v="5"/>
    <s v="D"/>
    <n v="4"/>
    <x v="1"/>
    <s v="S"/>
    <x v="10"/>
    <x v="10"/>
    <n v="2299135824"/>
    <n v="2243898441"/>
    <n v="315876.03999999998"/>
    <n v="308271.34999999998"/>
    <n v="6"/>
    <n v="55237.383000000002"/>
    <x v="1"/>
    <x v="1"/>
    <x v="1"/>
  </r>
  <r>
    <s v="GV"/>
    <x v="5"/>
    <x v="5"/>
    <s v="D"/>
    <n v="4"/>
    <x v="1"/>
    <s v="S"/>
    <x v="11"/>
    <x v="11"/>
    <n v="10958799306"/>
    <n v="10768997615"/>
    <n v="1503937.01"/>
    <n v="1477806.45"/>
    <n v="6"/>
    <n v="189801.69099999999"/>
    <x v="1"/>
    <x v="1"/>
    <x v="1"/>
  </r>
  <r>
    <s v="GV"/>
    <x v="5"/>
    <x v="5"/>
    <s v="D"/>
    <n v="4"/>
    <x v="1"/>
    <s v="S"/>
    <x v="12"/>
    <x v="12"/>
    <n v="5005734696"/>
    <n v="4991200252"/>
    <n v="685819.79"/>
    <n v="683818.79"/>
    <n v="6"/>
    <n v="14534.444"/>
    <x v="1"/>
    <x v="1"/>
    <x v="1"/>
  </r>
  <r>
    <s v="GV"/>
    <x v="5"/>
    <x v="5"/>
    <s v="D"/>
    <n v="4"/>
    <x v="1"/>
    <s v="S"/>
    <x v="13"/>
    <x v="13"/>
    <n v="17303970455"/>
    <n v="17175708807"/>
    <n v="2378928.09"/>
    <n v="2361269.9300000002"/>
    <n v="6"/>
    <n v="128261.648"/>
    <x v="1"/>
    <x v="1"/>
    <x v="1"/>
  </r>
  <r>
    <s v="GV"/>
    <x v="5"/>
    <x v="5"/>
    <s v="D"/>
    <n v="4"/>
    <x v="1"/>
    <s v="S"/>
    <x v="14"/>
    <x v="14"/>
    <n v="49993658354"/>
    <n v="49942537353"/>
    <n v="6882609.2800000003"/>
    <n v="6875571.2999999998"/>
    <n v="6"/>
    <n v="51121.000999999997"/>
    <x v="1"/>
    <x v="1"/>
    <x v="1"/>
  </r>
  <r>
    <s v="GV"/>
    <x v="5"/>
    <x v="5"/>
    <s v="D"/>
    <n v="4"/>
    <x v="1"/>
    <s v="S"/>
    <x v="15"/>
    <x v="15"/>
    <n v="6227320243"/>
    <n v="6036288951"/>
    <n v="856253.59"/>
    <n v="829953.74"/>
    <n v="6"/>
    <n v="191031.29199999999"/>
    <x v="1"/>
    <x v="1"/>
    <x v="1"/>
  </r>
  <r>
    <s v="GV"/>
    <x v="5"/>
    <x v="5"/>
    <s v="D"/>
    <n v="4"/>
    <x v="1"/>
    <s v="S"/>
    <x v="16"/>
    <x v="16"/>
    <n v="150525336488"/>
    <n v="150525336561"/>
    <n v="20309090.84"/>
    <n v="20309090.850000001"/>
    <n v="6"/>
    <n v="-7.2999999999999995E-2"/>
    <x v="1"/>
    <x v="1"/>
    <x v="1"/>
  </r>
  <r>
    <s v="GV"/>
    <x v="6"/>
    <x v="6"/>
    <s v="D"/>
    <n v="3"/>
    <x v="0"/>
    <s v="N"/>
    <x v="0"/>
    <x v="0"/>
    <n v="189400632923"/>
    <n v="113588073174"/>
    <n v="25955087.859999999"/>
    <n v="15517747.689999999"/>
    <n v="6"/>
    <n v="75812559.748999998"/>
    <x v="0"/>
    <x v="0"/>
    <x v="0"/>
  </r>
  <r>
    <s v="GV"/>
    <x v="7"/>
    <x v="7"/>
    <s v="D"/>
    <n v="4"/>
    <x v="0"/>
    <s v="S"/>
    <x v="0"/>
    <x v="0"/>
    <n v="25730573370"/>
    <n v="17505125492"/>
    <n v="3491800.54"/>
    <n v="2359378.71"/>
    <n v="6"/>
    <n v="8225447.8779999996"/>
    <x v="0"/>
    <x v="0"/>
    <x v="0"/>
  </r>
  <r>
    <s v="GV"/>
    <x v="7"/>
    <x v="7"/>
    <s v="D"/>
    <n v="4"/>
    <x v="1"/>
    <s v="S"/>
    <x v="17"/>
    <x v="17"/>
    <n v="5136805050"/>
    <n v="132191540"/>
    <n v="689000"/>
    <n v="0"/>
    <n v="6"/>
    <n v="5004613.51"/>
    <x v="2"/>
    <x v="2"/>
    <x v="1"/>
  </r>
  <r>
    <s v="GV"/>
    <x v="7"/>
    <x v="7"/>
    <s v="D"/>
    <n v="4"/>
    <x v="1"/>
    <s v="S"/>
    <x v="18"/>
    <x v="18"/>
    <n v="1207105890"/>
    <n v="0"/>
    <n v="172468.25"/>
    <n v="6282.4"/>
    <n v="6"/>
    <n v="1207105.8899999999"/>
    <x v="2"/>
    <x v="2"/>
    <x v="1"/>
  </r>
  <r>
    <s v="GV"/>
    <x v="7"/>
    <x v="7"/>
    <s v="D"/>
    <n v="4"/>
    <x v="1"/>
    <s v="S"/>
    <x v="19"/>
    <x v="19"/>
    <n v="2549277732"/>
    <n v="1547817888"/>
    <n v="346177.61"/>
    <n v="208303.66"/>
    <n v="6"/>
    <n v="1001459.844"/>
    <x v="2"/>
    <x v="2"/>
    <x v="1"/>
  </r>
  <r>
    <s v="GV"/>
    <x v="7"/>
    <x v="7"/>
    <s v="D"/>
    <n v="4"/>
    <x v="1"/>
    <s v="S"/>
    <x v="20"/>
    <x v="20"/>
    <n v="1605072921"/>
    <n v="800000000"/>
    <n v="223887.37"/>
    <n v="113050.59"/>
    <n v="6"/>
    <n v="805072.92099999997"/>
    <x v="2"/>
    <x v="2"/>
    <x v="1"/>
  </r>
  <r>
    <s v="GV"/>
    <x v="7"/>
    <x v="7"/>
    <s v="D"/>
    <n v="4"/>
    <x v="1"/>
    <s v="S"/>
    <x v="21"/>
    <x v="21"/>
    <n v="207195713"/>
    <n v="0"/>
    <n v="29386.32"/>
    <n v="861.07"/>
    <n v="6"/>
    <n v="207195.71299999999"/>
    <x v="2"/>
    <x v="2"/>
    <x v="1"/>
  </r>
  <r>
    <s v="GV"/>
    <x v="8"/>
    <x v="8"/>
    <s v="D"/>
    <n v="4"/>
    <x v="0"/>
    <s v="S"/>
    <x v="0"/>
    <x v="0"/>
    <n v="36236074791"/>
    <n v="23017947682"/>
    <n v="4945559.55"/>
    <n v="3125780.75"/>
    <n v="6"/>
    <n v="13218127.108999999"/>
    <x v="0"/>
    <x v="0"/>
    <x v="0"/>
  </r>
  <r>
    <s v="GV"/>
    <x v="8"/>
    <x v="8"/>
    <s v="D"/>
    <n v="4"/>
    <x v="1"/>
    <s v="S"/>
    <x v="22"/>
    <x v="22"/>
    <n v="13700000000"/>
    <n v="6700000000"/>
    <n v="1911293.49"/>
    <n v="947582.71"/>
    <n v="6"/>
    <n v="7000000"/>
    <x v="2"/>
    <x v="2"/>
    <x v="1"/>
  </r>
  <r>
    <s v="GV"/>
    <x v="8"/>
    <x v="8"/>
    <s v="D"/>
    <n v="4"/>
    <x v="1"/>
    <s v="S"/>
    <x v="23"/>
    <x v="23"/>
    <n v="22371472669"/>
    <n v="16153345560"/>
    <n v="3011471.96"/>
    <n v="2155403.94"/>
    <n v="6"/>
    <n v="6218127.1090000002"/>
    <x v="2"/>
    <x v="2"/>
    <x v="1"/>
  </r>
  <r>
    <s v="GV"/>
    <x v="9"/>
    <x v="9"/>
    <s v="D"/>
    <n v="4"/>
    <x v="0"/>
    <s v="S"/>
    <x v="0"/>
    <x v="0"/>
    <n v="63984762"/>
    <n v="0"/>
    <n v="9102.9500000000007"/>
    <n v="293.98"/>
    <n v="6"/>
    <n v="63984.762000000002"/>
    <x v="0"/>
    <x v="0"/>
    <x v="0"/>
  </r>
  <r>
    <s v="GV"/>
    <x v="9"/>
    <x v="9"/>
    <s v="D"/>
    <n v="4"/>
    <x v="1"/>
    <s v="S"/>
    <x v="24"/>
    <x v="24"/>
    <n v="63984762"/>
    <n v="0"/>
    <n v="9102.9500000000007"/>
    <n v="293.98"/>
    <n v="6"/>
    <n v="63984.762000000002"/>
    <x v="2"/>
    <x v="2"/>
    <x v="1"/>
  </r>
  <r>
    <s v="GV"/>
    <x v="10"/>
    <x v="10"/>
    <s v="D"/>
    <n v="4"/>
    <x v="0"/>
    <s v="S"/>
    <x v="0"/>
    <x v="0"/>
    <n v="127370000000"/>
    <n v="73065000000"/>
    <n v="17508624.82"/>
    <n v="10032294.25"/>
    <n v="6"/>
    <n v="54305000"/>
    <x v="0"/>
    <x v="0"/>
    <x v="0"/>
  </r>
  <r>
    <s v="GV"/>
    <x v="10"/>
    <x v="10"/>
    <s v="D"/>
    <n v="4"/>
    <x v="1"/>
    <s v="S"/>
    <x v="25"/>
    <x v="25"/>
    <n v="54305000000"/>
    <n v="0"/>
    <n v="7485757.3499999996"/>
    <n v="9426.7800000000007"/>
    <n v="6"/>
    <n v="54305000"/>
    <x v="3"/>
    <x v="3"/>
    <x v="1"/>
  </r>
  <r>
    <s v="GV"/>
    <x v="11"/>
    <x v="11"/>
    <s v="D"/>
    <n v="3"/>
    <x v="0"/>
    <s v="N"/>
    <x v="0"/>
    <x v="0"/>
    <n v="755117934551"/>
    <n v="740664196667"/>
    <n v="103220743.69"/>
    <n v="101230854.65000001"/>
    <n v="6"/>
    <n v="14453737.884"/>
    <x v="0"/>
    <x v="0"/>
    <x v="0"/>
  </r>
  <r>
    <s v="GV"/>
    <x v="12"/>
    <x v="12"/>
    <s v="D"/>
    <n v="4"/>
    <x v="0"/>
    <s v="S"/>
    <x v="0"/>
    <x v="0"/>
    <n v="192526433899"/>
    <n v="192399910052"/>
    <n v="26476988.82"/>
    <n v="26459569.91"/>
    <n v="6"/>
    <n v="126523.84699999999"/>
    <x v="0"/>
    <x v="0"/>
    <x v="0"/>
  </r>
  <r>
    <s v="GV"/>
    <x v="12"/>
    <x v="12"/>
    <s v="D"/>
    <n v="4"/>
    <x v="1"/>
    <s v="S"/>
    <x v="26"/>
    <x v="26"/>
    <n v="14085000"/>
    <n v="6000000"/>
    <n v="1973.25"/>
    <n v="860.16"/>
    <n v="6"/>
    <n v="8085"/>
    <x v="4"/>
    <x v="4"/>
    <x v="1"/>
  </r>
  <r>
    <s v="GV"/>
    <x v="12"/>
    <x v="12"/>
    <s v="D"/>
    <n v="4"/>
    <x v="1"/>
    <s v="S"/>
    <x v="27"/>
    <x v="27"/>
    <n v="65002699"/>
    <n v="57318878"/>
    <n v="8993.99"/>
    <n v="7936.14"/>
    <n v="6"/>
    <n v="7683.8209999999999"/>
    <x v="4"/>
    <x v="4"/>
    <x v="1"/>
  </r>
  <r>
    <s v="GV"/>
    <x v="12"/>
    <x v="12"/>
    <s v="D"/>
    <n v="4"/>
    <x v="1"/>
    <s v="S"/>
    <x v="28"/>
    <x v="28"/>
    <n v="4056063589"/>
    <n v="4052765103"/>
    <n v="564789.84"/>
    <n v="564335.73"/>
    <n v="6"/>
    <n v="3298.4859999999999"/>
    <x v="4"/>
    <x v="4"/>
    <x v="1"/>
  </r>
  <r>
    <s v="GV"/>
    <x v="12"/>
    <x v="12"/>
    <s v="D"/>
    <n v="4"/>
    <x v="1"/>
    <s v="S"/>
    <x v="29"/>
    <x v="29"/>
    <n v="20480000"/>
    <n v="0"/>
    <n v="2934.99"/>
    <n v="115.45"/>
    <n v="6"/>
    <n v="20480"/>
    <x v="4"/>
    <x v="4"/>
    <x v="1"/>
  </r>
  <r>
    <s v="GV"/>
    <x v="12"/>
    <x v="12"/>
    <s v="D"/>
    <n v="4"/>
    <x v="1"/>
    <s v="S"/>
    <x v="30"/>
    <x v="30"/>
    <n v="8085000"/>
    <n v="0"/>
    <n v="1139.98"/>
    <n v="26.89"/>
    <n v="6"/>
    <n v="8085"/>
    <x v="4"/>
    <x v="4"/>
    <x v="1"/>
  </r>
  <r>
    <s v="GV"/>
    <x v="12"/>
    <x v="12"/>
    <s v="D"/>
    <n v="4"/>
    <x v="1"/>
    <s v="S"/>
    <x v="31"/>
    <x v="31"/>
    <n v="5176092734"/>
    <n v="5167751134"/>
    <n v="712305.75"/>
    <n v="711157.34"/>
    <n v="6"/>
    <n v="8341.6"/>
    <x v="4"/>
    <x v="4"/>
    <x v="1"/>
  </r>
  <r>
    <s v="GV"/>
    <x v="12"/>
    <x v="12"/>
    <s v="D"/>
    <n v="4"/>
    <x v="1"/>
    <s v="S"/>
    <x v="32"/>
    <x v="32"/>
    <n v="1526311669"/>
    <n v="1455761729"/>
    <n v="210313.39"/>
    <n v="200600.57"/>
    <n v="6"/>
    <n v="70549.94"/>
    <x v="4"/>
    <x v="4"/>
    <x v="1"/>
  </r>
  <r>
    <s v="GV"/>
    <x v="13"/>
    <x v="13"/>
    <s v="D"/>
    <n v="4"/>
    <x v="0"/>
    <s v="S"/>
    <x v="0"/>
    <x v="0"/>
    <n v="114704098011"/>
    <n v="114399739063"/>
    <n v="15463623.130000001"/>
    <n v="15421721.130000001"/>
    <n v="6"/>
    <n v="304358.94799999997"/>
    <x v="0"/>
    <x v="0"/>
    <x v="0"/>
  </r>
  <r>
    <s v="GV"/>
    <x v="13"/>
    <x v="13"/>
    <s v="D"/>
    <n v="4"/>
    <x v="1"/>
    <s v="S"/>
    <x v="26"/>
    <x v="26"/>
    <n v="1677266"/>
    <n v="79276"/>
    <n v="220"/>
    <n v="0"/>
    <n v="6"/>
    <n v="1597.99"/>
    <x v="4"/>
    <x v="4"/>
    <x v="1"/>
  </r>
  <r>
    <s v="GV"/>
    <x v="13"/>
    <x v="13"/>
    <s v="D"/>
    <n v="4"/>
    <x v="1"/>
    <s v="S"/>
    <x v="33"/>
    <x v="33"/>
    <n v="429050442"/>
    <n v="126289484"/>
    <n v="56676"/>
    <n v="14994"/>
    <n v="6"/>
    <n v="302760.95799999998"/>
    <x v="4"/>
    <x v="4"/>
    <x v="1"/>
  </r>
  <r>
    <s v="GV"/>
    <x v="14"/>
    <x v="14"/>
    <s v="D"/>
    <n v="4"/>
    <x v="0"/>
    <s v="N"/>
    <x v="0"/>
    <x v="0"/>
    <n v="22270141764"/>
    <n v="16279461392"/>
    <n v="3095030.5"/>
    <n v="2270275.75"/>
    <n v="6"/>
    <n v="5990680.3720000004"/>
    <x v="0"/>
    <x v="0"/>
    <x v="0"/>
  </r>
  <r>
    <s v="GV"/>
    <x v="15"/>
    <x v="15"/>
    <s v="D"/>
    <n v="5"/>
    <x v="0"/>
    <s v="S"/>
    <x v="0"/>
    <x v="0"/>
    <n v="1231008492"/>
    <n v="0"/>
    <n v="173585.97"/>
    <n v="4109.37"/>
    <n v="6"/>
    <n v="1231008.4920000001"/>
    <x v="0"/>
    <x v="0"/>
    <x v="0"/>
  </r>
  <r>
    <s v="GV"/>
    <x v="15"/>
    <x v="15"/>
    <s v="D"/>
    <n v="5"/>
    <x v="1"/>
    <s v="S"/>
    <x v="2"/>
    <x v="34"/>
    <n v="1121043492"/>
    <n v="0"/>
    <n v="157826.85999999999"/>
    <n v="3489.47"/>
    <n v="6"/>
    <n v="1121043.4920000001"/>
    <x v="5"/>
    <x v="5"/>
    <x v="1"/>
  </r>
  <r>
    <s v="GV"/>
    <x v="15"/>
    <x v="15"/>
    <s v="D"/>
    <n v="5"/>
    <x v="1"/>
    <s v="S"/>
    <x v="34"/>
    <x v="35"/>
    <n v="109965000"/>
    <n v="0"/>
    <n v="15759.11"/>
    <n v="619.9"/>
    <n v="6"/>
    <n v="109965"/>
    <x v="5"/>
    <x v="5"/>
    <x v="1"/>
  </r>
  <r>
    <s v="GV"/>
    <x v="16"/>
    <x v="16"/>
    <s v="D"/>
    <n v="5"/>
    <x v="0"/>
    <s v="S"/>
    <x v="0"/>
    <x v="0"/>
    <n v="1990758176"/>
    <n v="1076015200"/>
    <n v="271695.67"/>
    <n v="145760.29"/>
    <n v="6"/>
    <n v="914742.97600000002"/>
    <x v="0"/>
    <x v="0"/>
    <x v="0"/>
  </r>
  <r>
    <s v="GV"/>
    <x v="16"/>
    <x v="16"/>
    <s v="D"/>
    <n v="5"/>
    <x v="1"/>
    <s v="S"/>
    <x v="2"/>
    <x v="36"/>
    <n v="1990758176"/>
    <n v="1076015200"/>
    <n v="271695.67"/>
    <n v="145760.29"/>
    <n v="6"/>
    <n v="914742.97600000002"/>
    <x v="5"/>
    <x v="5"/>
    <x v="1"/>
  </r>
  <r>
    <s v="GV"/>
    <x v="17"/>
    <x v="17"/>
    <s v="D"/>
    <n v="5"/>
    <x v="1"/>
    <s v="N"/>
    <x v="0"/>
    <x v="0"/>
    <n v="15937359971"/>
    <n v="14545826144"/>
    <n v="2208254.4900000002"/>
    <n v="2016677.9"/>
    <n v="6"/>
    <n v="1391533.827"/>
    <x v="5"/>
    <x v="5"/>
    <x v="1"/>
  </r>
  <r>
    <s v="GV"/>
    <x v="18"/>
    <x v="18"/>
    <s v="D"/>
    <n v="5"/>
    <x v="0"/>
    <s v="S"/>
    <x v="0"/>
    <x v="0"/>
    <n v="26308575"/>
    <n v="0"/>
    <n v="3736.35"/>
    <n v="114.37"/>
    <n v="6"/>
    <n v="26308.575000000001"/>
    <x v="0"/>
    <x v="0"/>
    <x v="0"/>
  </r>
  <r>
    <s v="GV"/>
    <x v="18"/>
    <x v="18"/>
    <s v="D"/>
    <n v="5"/>
    <x v="1"/>
    <s v="S"/>
    <x v="2"/>
    <x v="37"/>
    <n v="26308575"/>
    <n v="0"/>
    <n v="3736.35"/>
    <n v="114.37"/>
    <n v="6"/>
    <n v="26308.575000000001"/>
    <x v="5"/>
    <x v="5"/>
    <x v="1"/>
  </r>
  <r>
    <s v="GV"/>
    <x v="19"/>
    <x v="19"/>
    <s v="D"/>
    <n v="5"/>
    <x v="0"/>
    <s v="S"/>
    <x v="0"/>
    <x v="0"/>
    <n v="2039147293"/>
    <n v="0"/>
    <n v="292230.53000000003"/>
    <n v="11495.07"/>
    <n v="6"/>
    <n v="2039147.2930000001"/>
    <x v="0"/>
    <x v="0"/>
    <x v="0"/>
  </r>
  <r>
    <s v="GV"/>
    <x v="19"/>
    <x v="19"/>
    <s v="D"/>
    <n v="5"/>
    <x v="1"/>
    <s v="S"/>
    <x v="2"/>
    <x v="38"/>
    <n v="1610522719"/>
    <n v="0"/>
    <n v="230804.27"/>
    <n v="9078.83"/>
    <n v="6"/>
    <n v="1610522.719"/>
    <x v="5"/>
    <x v="5"/>
    <x v="1"/>
  </r>
  <r>
    <s v="GV"/>
    <x v="19"/>
    <x v="19"/>
    <s v="D"/>
    <n v="5"/>
    <x v="1"/>
    <s v="S"/>
    <x v="34"/>
    <x v="39"/>
    <n v="973541"/>
    <n v="0"/>
    <n v="139.52000000000001"/>
    <n v="5.49"/>
    <n v="6"/>
    <n v="973.54100000000005"/>
    <x v="5"/>
    <x v="5"/>
    <x v="1"/>
  </r>
  <r>
    <s v="GV"/>
    <x v="19"/>
    <x v="19"/>
    <s v="D"/>
    <n v="5"/>
    <x v="1"/>
    <s v="S"/>
    <x v="35"/>
    <x v="36"/>
    <n v="207118045"/>
    <n v="0"/>
    <n v="29682.13"/>
    <n v="1167.57"/>
    <n v="6"/>
    <n v="207118.04500000001"/>
    <x v="5"/>
    <x v="5"/>
    <x v="1"/>
  </r>
  <r>
    <s v="GV"/>
    <x v="19"/>
    <x v="19"/>
    <s v="D"/>
    <n v="5"/>
    <x v="1"/>
    <s v="S"/>
    <x v="36"/>
    <x v="40"/>
    <n v="1552221"/>
    <n v="0"/>
    <n v="222.44"/>
    <n v="8.74"/>
    <n v="6"/>
    <n v="1552.221"/>
    <x v="5"/>
    <x v="5"/>
    <x v="1"/>
  </r>
  <r>
    <s v="GV"/>
    <x v="19"/>
    <x v="19"/>
    <s v="D"/>
    <n v="5"/>
    <x v="1"/>
    <s v="S"/>
    <x v="37"/>
    <x v="41"/>
    <n v="218980767"/>
    <n v="0"/>
    <n v="31382.17"/>
    <n v="1234.44"/>
    <n v="6"/>
    <n v="218980.76699999999"/>
    <x v="5"/>
    <x v="5"/>
    <x v="1"/>
  </r>
  <r>
    <s v="GV"/>
    <x v="20"/>
    <x v="20"/>
    <s v="D"/>
    <n v="5"/>
    <x v="1"/>
    <s v="N"/>
    <x v="0"/>
    <x v="0"/>
    <n v="387939209"/>
    <n v="0"/>
    <n v="55369.5"/>
    <n v="1960.76"/>
    <n v="6"/>
    <n v="387939.20899999997"/>
    <x v="5"/>
    <x v="5"/>
    <x v="1"/>
  </r>
  <r>
    <s v="GV"/>
    <x v="21"/>
    <x v="21"/>
    <s v="D"/>
    <n v="4"/>
    <x v="0"/>
    <s v="N"/>
    <x v="0"/>
    <x v="0"/>
    <n v="25987176419"/>
    <n v="22302008690"/>
    <n v="3554031.38"/>
    <n v="3046683.36"/>
    <n v="6"/>
    <n v="3685167.7289999998"/>
    <x v="0"/>
    <x v="0"/>
    <x v="0"/>
  </r>
  <r>
    <s v="GV"/>
    <x v="22"/>
    <x v="22"/>
    <s v="D"/>
    <n v="5"/>
    <x v="0"/>
    <s v="S"/>
    <x v="0"/>
    <x v="0"/>
    <n v="25835225821"/>
    <n v="22150058092"/>
    <n v="3533178.38"/>
    <n v="3025830.36"/>
    <n v="6"/>
    <n v="3685167.7289999998"/>
    <x v="0"/>
    <x v="0"/>
    <x v="0"/>
  </r>
  <r>
    <s v="GV"/>
    <x v="22"/>
    <x v="22"/>
    <s v="D"/>
    <n v="5"/>
    <x v="1"/>
    <s v="S"/>
    <x v="38"/>
    <x v="42"/>
    <n v="215250000"/>
    <n v="250000"/>
    <n v="30846.1"/>
    <n v="1246.4100000000001"/>
    <n v="6"/>
    <n v="215000"/>
    <x v="5"/>
    <x v="5"/>
    <x v="1"/>
  </r>
  <r>
    <s v="GV"/>
    <x v="22"/>
    <x v="22"/>
    <s v="D"/>
    <n v="5"/>
    <x v="1"/>
    <s v="S"/>
    <x v="39"/>
    <x v="43"/>
    <n v="3808946076"/>
    <n v="3556702304"/>
    <n v="520507.63"/>
    <n v="485780.47999999998"/>
    <n v="6"/>
    <n v="252243.772"/>
    <x v="5"/>
    <x v="5"/>
    <x v="1"/>
  </r>
  <r>
    <s v="GV"/>
    <x v="22"/>
    <x v="22"/>
    <s v="D"/>
    <n v="5"/>
    <x v="1"/>
    <s v="S"/>
    <x v="40"/>
    <x v="44"/>
    <n v="46669500"/>
    <n v="46659500"/>
    <n v="6433.39"/>
    <n v="6432.01"/>
    <n v="6"/>
    <n v="10"/>
    <x v="5"/>
    <x v="5"/>
    <x v="1"/>
  </r>
  <r>
    <s v="GV"/>
    <x v="22"/>
    <x v="22"/>
    <s v="D"/>
    <n v="5"/>
    <x v="1"/>
    <s v="S"/>
    <x v="41"/>
    <x v="45"/>
    <n v="15745373"/>
    <n v="15649373"/>
    <n v="2165.12"/>
    <n v="2151.9"/>
    <n v="6"/>
    <n v="96"/>
    <x v="5"/>
    <x v="5"/>
    <x v="1"/>
  </r>
  <r>
    <s v="GV"/>
    <x v="22"/>
    <x v="22"/>
    <s v="D"/>
    <n v="5"/>
    <x v="1"/>
    <s v="S"/>
    <x v="42"/>
    <x v="46"/>
    <n v="162427930"/>
    <n v="161379130"/>
    <n v="22211.23"/>
    <n v="22066.84"/>
    <n v="6"/>
    <n v="1048.8"/>
    <x v="5"/>
    <x v="5"/>
    <x v="1"/>
  </r>
  <r>
    <s v="GV"/>
    <x v="22"/>
    <x v="22"/>
    <s v="D"/>
    <n v="5"/>
    <x v="1"/>
    <s v="S"/>
    <x v="43"/>
    <x v="47"/>
    <n v="357351200"/>
    <n v="0"/>
    <n v="49197.599999999999"/>
    <n v="0"/>
    <n v="6"/>
    <n v="357351.2"/>
    <x v="5"/>
    <x v="5"/>
    <x v="1"/>
  </r>
  <r>
    <s v="GV"/>
    <x v="22"/>
    <x v="22"/>
    <s v="D"/>
    <n v="5"/>
    <x v="1"/>
    <s v="S"/>
    <x v="44"/>
    <x v="48"/>
    <n v="147500000"/>
    <n v="0"/>
    <n v="20306.759999999998"/>
    <n v="0"/>
    <n v="6"/>
    <n v="147500"/>
    <x v="5"/>
    <x v="5"/>
    <x v="1"/>
  </r>
  <r>
    <s v="GV"/>
    <x v="22"/>
    <x v="22"/>
    <s v="D"/>
    <n v="5"/>
    <x v="1"/>
    <s v="S"/>
    <x v="45"/>
    <x v="49"/>
    <n v="700000000"/>
    <n v="0"/>
    <n v="96371.08"/>
    <n v="0"/>
    <n v="6"/>
    <n v="700000"/>
    <x v="5"/>
    <x v="5"/>
    <x v="1"/>
  </r>
  <r>
    <s v="GV"/>
    <x v="22"/>
    <x v="22"/>
    <s v="D"/>
    <n v="5"/>
    <x v="1"/>
    <s v="S"/>
    <x v="46"/>
    <x v="50"/>
    <n v="4092843870"/>
    <n v="2916665777"/>
    <n v="554912.15"/>
    <n v="392984.22"/>
    <n v="6"/>
    <n v="1176178.0930000001"/>
    <x v="5"/>
    <x v="5"/>
    <x v="1"/>
  </r>
  <r>
    <s v="GV"/>
    <x v="22"/>
    <x v="22"/>
    <s v="D"/>
    <n v="5"/>
    <x v="1"/>
    <s v="S"/>
    <x v="47"/>
    <x v="51"/>
    <n v="489057057"/>
    <n v="0"/>
    <n v="69579.41"/>
    <n v="2249.4699999999998"/>
    <n v="6"/>
    <n v="489057.05699999997"/>
    <x v="5"/>
    <x v="5"/>
    <x v="1"/>
  </r>
  <r>
    <s v="GV"/>
    <x v="22"/>
    <x v="22"/>
    <s v="D"/>
    <n v="5"/>
    <x v="1"/>
    <s v="S"/>
    <x v="48"/>
    <x v="52"/>
    <n v="348163508"/>
    <n v="31478040"/>
    <n v="49364.56"/>
    <n v="5765.53"/>
    <n v="6"/>
    <n v="316685.46799999999"/>
    <x v="5"/>
    <x v="5"/>
    <x v="1"/>
  </r>
  <r>
    <s v="GV"/>
    <x v="22"/>
    <x v="22"/>
    <s v="D"/>
    <n v="5"/>
    <x v="1"/>
    <s v="S"/>
    <x v="49"/>
    <x v="53"/>
    <n v="615060"/>
    <n v="0"/>
    <n v="84.68"/>
    <n v="0"/>
    <n v="6"/>
    <n v="615.05999999999995"/>
    <x v="5"/>
    <x v="5"/>
    <x v="1"/>
  </r>
  <r>
    <s v="GV"/>
    <x v="22"/>
    <x v="22"/>
    <s v="D"/>
    <n v="5"/>
    <x v="1"/>
    <s v="S"/>
    <x v="50"/>
    <x v="54"/>
    <n v="2026912"/>
    <n v="0"/>
    <n v="279.05"/>
    <n v="0"/>
    <n v="6"/>
    <n v="2026.912"/>
    <x v="5"/>
    <x v="5"/>
    <x v="1"/>
  </r>
  <r>
    <s v="GV"/>
    <x v="22"/>
    <x v="22"/>
    <s v="D"/>
    <n v="5"/>
    <x v="1"/>
    <s v="S"/>
    <x v="51"/>
    <x v="55"/>
    <n v="1931600"/>
    <n v="0"/>
    <n v="265.93"/>
    <n v="0"/>
    <n v="6"/>
    <n v="1931.6"/>
    <x v="5"/>
    <x v="5"/>
    <x v="1"/>
  </r>
  <r>
    <s v="GV"/>
    <x v="22"/>
    <x v="22"/>
    <s v="D"/>
    <n v="5"/>
    <x v="1"/>
    <s v="S"/>
    <x v="52"/>
    <x v="56"/>
    <n v="45913896"/>
    <n v="44903924"/>
    <n v="6302.3"/>
    <n v="6163.25"/>
    <n v="6"/>
    <n v="1009.972"/>
    <x v="5"/>
    <x v="5"/>
    <x v="1"/>
  </r>
  <r>
    <s v="GV"/>
    <x v="22"/>
    <x v="22"/>
    <s v="D"/>
    <n v="5"/>
    <x v="1"/>
    <s v="S"/>
    <x v="53"/>
    <x v="57"/>
    <n v="105000"/>
    <n v="0"/>
    <n v="14.46"/>
    <n v="0"/>
    <n v="6"/>
    <n v="105"/>
    <x v="5"/>
    <x v="5"/>
    <x v="1"/>
  </r>
  <r>
    <s v="GV"/>
    <x v="22"/>
    <x v="22"/>
    <s v="D"/>
    <n v="5"/>
    <x v="1"/>
    <s v="S"/>
    <x v="54"/>
    <x v="58"/>
    <n v="750000"/>
    <n v="500000"/>
    <n v="102.54"/>
    <n v="68.12"/>
    <n v="6"/>
    <n v="250"/>
    <x v="5"/>
    <x v="5"/>
    <x v="1"/>
  </r>
  <r>
    <s v="GV"/>
    <x v="22"/>
    <x v="22"/>
    <s v="D"/>
    <n v="5"/>
    <x v="1"/>
    <s v="S"/>
    <x v="55"/>
    <x v="59"/>
    <n v="1452000"/>
    <n v="1089000"/>
    <n v="198.6"/>
    <n v="148.62"/>
    <n v="6"/>
    <n v="363"/>
    <x v="5"/>
    <x v="5"/>
    <x v="1"/>
  </r>
  <r>
    <s v="GV"/>
    <x v="22"/>
    <x v="22"/>
    <s v="D"/>
    <n v="5"/>
    <x v="1"/>
    <s v="S"/>
    <x v="56"/>
    <x v="60"/>
    <n v="12914175"/>
    <n v="86675"/>
    <n v="1766"/>
    <n v="0"/>
    <n v="6"/>
    <n v="12827.5"/>
    <x v="5"/>
    <x v="5"/>
    <x v="1"/>
  </r>
  <r>
    <s v="GV"/>
    <x v="22"/>
    <x v="22"/>
    <s v="D"/>
    <n v="5"/>
    <x v="1"/>
    <s v="S"/>
    <x v="57"/>
    <x v="61"/>
    <n v="1748500"/>
    <n v="1748300"/>
    <n v="240.91"/>
    <n v="240.88"/>
    <n v="6"/>
    <n v="0.2"/>
    <x v="5"/>
    <x v="5"/>
    <x v="1"/>
  </r>
  <r>
    <s v="GV"/>
    <x v="22"/>
    <x v="22"/>
    <s v="D"/>
    <n v="5"/>
    <x v="1"/>
    <s v="S"/>
    <x v="58"/>
    <x v="62"/>
    <n v="10738095"/>
    <n v="0"/>
    <n v="1517.53"/>
    <n v="39.18"/>
    <n v="6"/>
    <n v="10738.094999999999"/>
    <x v="5"/>
    <x v="5"/>
    <x v="1"/>
  </r>
  <r>
    <s v="GV"/>
    <x v="22"/>
    <x v="22"/>
    <s v="D"/>
    <n v="5"/>
    <x v="1"/>
    <s v="S"/>
    <x v="59"/>
    <x v="63"/>
    <n v="130000"/>
    <n v="0"/>
    <n v="17.899999999999999"/>
    <n v="0"/>
    <n v="6"/>
    <n v="130"/>
    <x v="5"/>
    <x v="5"/>
    <x v="1"/>
  </r>
  <r>
    <s v="GV"/>
    <x v="23"/>
    <x v="23"/>
    <s v="D"/>
    <n v="4"/>
    <x v="0"/>
    <s v="S"/>
    <x v="0"/>
    <x v="0"/>
    <n v="362900542413"/>
    <n v="285669422903"/>
    <n v="49691304.299999997"/>
    <n v="39058666.789999999"/>
    <n v="6"/>
    <n v="77231119.510000005"/>
    <x v="0"/>
    <x v="0"/>
    <x v="0"/>
  </r>
  <r>
    <s v="GV"/>
    <x v="23"/>
    <x v="23"/>
    <s v="D"/>
    <n v="4"/>
    <x v="1"/>
    <s v="S"/>
    <x v="4"/>
    <x v="64"/>
    <n v="17392511"/>
    <n v="0"/>
    <n v="2394.48"/>
    <n v="0"/>
    <n v="6"/>
    <n v="17392.510999999999"/>
    <x v="5"/>
    <x v="5"/>
    <x v="1"/>
  </r>
  <r>
    <s v="GV"/>
    <x v="23"/>
    <x v="23"/>
    <s v="D"/>
    <n v="4"/>
    <x v="1"/>
    <s v="S"/>
    <x v="60"/>
    <x v="65"/>
    <n v="47037675862"/>
    <n v="43672884916"/>
    <n v="6540157.1900000004"/>
    <n v="6076916.4299999997"/>
    <n v="6"/>
    <n v="3364790.946"/>
    <x v="5"/>
    <x v="5"/>
    <x v="1"/>
  </r>
  <r>
    <s v="GV"/>
    <x v="23"/>
    <x v="23"/>
    <s v="D"/>
    <n v="4"/>
    <x v="1"/>
    <s v="S"/>
    <x v="61"/>
    <x v="66"/>
    <n v="1140991814"/>
    <n v="889546230"/>
    <n v="153917.26"/>
    <n v="119300"/>
    <n v="6"/>
    <n v="251445.584"/>
    <x v="5"/>
    <x v="5"/>
    <x v="1"/>
  </r>
  <r>
    <s v="GV"/>
    <x v="23"/>
    <x v="23"/>
    <s v="D"/>
    <n v="4"/>
    <x v="1"/>
    <s v="S"/>
    <x v="62"/>
    <x v="67"/>
    <n v="38033226"/>
    <n v="27033226"/>
    <n v="5346.21"/>
    <n v="3831.81"/>
    <n v="6"/>
    <n v="11000"/>
    <x v="5"/>
    <x v="5"/>
    <x v="1"/>
  </r>
  <r>
    <s v="GV"/>
    <x v="23"/>
    <x v="23"/>
    <s v="D"/>
    <n v="4"/>
    <x v="1"/>
    <s v="S"/>
    <x v="63"/>
    <x v="68"/>
    <n v="38626941"/>
    <n v="0"/>
    <n v="5347.35"/>
    <n v="29.46"/>
    <n v="6"/>
    <n v="38626.940999999999"/>
    <x v="5"/>
    <x v="5"/>
    <x v="1"/>
  </r>
  <r>
    <s v="GV"/>
    <x v="23"/>
    <x v="23"/>
    <s v="D"/>
    <n v="4"/>
    <x v="1"/>
    <s v="S"/>
    <x v="38"/>
    <x v="69"/>
    <n v="278156849"/>
    <n v="278156123"/>
    <n v="37182.42"/>
    <n v="37182.32"/>
    <n v="6"/>
    <n v="0.72599999999999998"/>
    <x v="5"/>
    <x v="5"/>
    <x v="1"/>
  </r>
  <r>
    <s v="GV"/>
    <x v="23"/>
    <x v="23"/>
    <s v="D"/>
    <n v="4"/>
    <x v="1"/>
    <s v="S"/>
    <x v="64"/>
    <x v="70"/>
    <n v="388880947"/>
    <n v="317492606"/>
    <n v="53147.29"/>
    <n v="43319.05"/>
    <n v="6"/>
    <n v="71388.341"/>
    <x v="5"/>
    <x v="5"/>
    <x v="1"/>
  </r>
  <r>
    <s v="GV"/>
    <x v="23"/>
    <x v="23"/>
    <s v="D"/>
    <n v="4"/>
    <x v="1"/>
    <s v="S"/>
    <x v="65"/>
    <x v="71"/>
    <n v="7869030770"/>
    <n v="7276668831"/>
    <n v="1085983.6100000001"/>
    <n v="1004431.38"/>
    <n v="6"/>
    <n v="592361.93900000001"/>
    <x v="5"/>
    <x v="5"/>
    <x v="1"/>
  </r>
  <r>
    <s v="GV"/>
    <x v="23"/>
    <x v="23"/>
    <s v="D"/>
    <n v="4"/>
    <x v="1"/>
    <s v="S"/>
    <x v="66"/>
    <x v="72"/>
    <n v="72884112522"/>
    <n v="0"/>
    <n v="10034172.15"/>
    <n v="0"/>
    <n v="6"/>
    <n v="72884112.522"/>
    <x v="5"/>
    <x v="5"/>
    <x v="1"/>
  </r>
  <r>
    <s v="GV"/>
    <x v="24"/>
    <x v="24"/>
    <s v="D"/>
    <n v="4"/>
    <x v="0"/>
    <s v="N"/>
    <x v="0"/>
    <x v="0"/>
    <n v="1500000000"/>
    <n v="74384112522"/>
    <n v="209556.89"/>
    <n v="10243729.039999999"/>
    <n v="6"/>
    <n v="-72884112.522"/>
    <x v="0"/>
    <x v="0"/>
    <x v="0"/>
  </r>
  <r>
    <s v="GV"/>
    <x v="25"/>
    <x v="25"/>
    <s v="D"/>
    <n v="5"/>
    <x v="1"/>
    <s v="N"/>
    <x v="0"/>
    <x v="0"/>
    <n v="1500000000"/>
    <n v="74384112522"/>
    <n v="209556.89"/>
    <n v="10243729.039999999"/>
    <n v="6"/>
    <n v="-72884112.522"/>
    <x v="5"/>
    <x v="5"/>
    <x v="1"/>
  </r>
  <r>
    <s v="GV"/>
    <x v="26"/>
    <x v="26"/>
    <s v="D"/>
    <n v="3"/>
    <x v="0"/>
    <s v="N"/>
    <x v="0"/>
    <x v="0"/>
    <n v="150958788973"/>
    <n v="63660977630"/>
    <n v="21238085.789999999"/>
    <n v="9238729.4299999997"/>
    <n v="6"/>
    <n v="87297811.342999995"/>
    <x v="0"/>
    <x v="0"/>
    <x v="0"/>
  </r>
  <r>
    <s v="GV"/>
    <x v="27"/>
    <x v="27"/>
    <s v="D"/>
    <n v="4"/>
    <x v="0"/>
    <s v="N"/>
    <x v="0"/>
    <x v="0"/>
    <n v="139237087210"/>
    <n v="61330083368"/>
    <n v="19577341.329999998"/>
    <n v="8870845.3200000003"/>
    <n v="6"/>
    <n v="77907003.841999993"/>
    <x v="0"/>
    <x v="0"/>
    <x v="0"/>
  </r>
  <r>
    <s v="GV"/>
    <x v="28"/>
    <x v="28"/>
    <s v="D"/>
    <n v="5"/>
    <x v="0"/>
    <s v="S"/>
    <x v="0"/>
    <x v="0"/>
    <n v="139237087210"/>
    <n v="61330083368"/>
    <n v="19577341.329999998"/>
    <n v="8870845.3200000003"/>
    <n v="6"/>
    <n v="77907003.841999993"/>
    <x v="0"/>
    <x v="0"/>
    <x v="0"/>
  </r>
  <r>
    <s v="GV"/>
    <x v="28"/>
    <x v="28"/>
    <s v="D"/>
    <n v="5"/>
    <x v="1"/>
    <s v="S"/>
    <x v="2"/>
    <x v="73"/>
    <n v="63012829877"/>
    <n v="37322623411"/>
    <n v="8803442.3200000003"/>
    <n v="5277116.62"/>
    <n v="6"/>
    <n v="25690206.465999998"/>
    <x v="6"/>
    <x v="6"/>
    <x v="1"/>
  </r>
  <r>
    <s v="GV"/>
    <x v="28"/>
    <x v="28"/>
    <s v="D"/>
    <n v="5"/>
    <x v="1"/>
    <s v="S"/>
    <x v="34"/>
    <x v="74"/>
    <n v="11827038251"/>
    <n v="959639154"/>
    <n v="1683618.07"/>
    <n v="190998.25"/>
    <n v="6"/>
    <n v="10867399.096999999"/>
    <x v="6"/>
    <x v="6"/>
    <x v="1"/>
  </r>
  <r>
    <s v="GV"/>
    <x v="28"/>
    <x v="28"/>
    <s v="D"/>
    <n v="5"/>
    <x v="1"/>
    <s v="S"/>
    <x v="36"/>
    <x v="75"/>
    <n v="4984265274"/>
    <n v="3942857143"/>
    <n v="694677.45"/>
    <n v="551478.5"/>
    <n v="6"/>
    <n v="1041408.1310000001"/>
    <x v="6"/>
    <x v="6"/>
    <x v="1"/>
  </r>
  <r>
    <s v="GV"/>
    <x v="28"/>
    <x v="28"/>
    <s v="D"/>
    <n v="5"/>
    <x v="1"/>
    <s v="S"/>
    <x v="37"/>
    <x v="76"/>
    <n v="40307990148"/>
    <n v="0"/>
    <n v="5820463.4900000002"/>
    <n v="276111.95"/>
    <n v="6"/>
    <n v="40307990.148000002"/>
    <x v="6"/>
    <x v="6"/>
    <x v="1"/>
  </r>
  <r>
    <s v="GV"/>
    <x v="29"/>
    <x v="29"/>
    <s v="D"/>
    <n v="4"/>
    <x v="0"/>
    <s v="S"/>
    <x v="0"/>
    <x v="0"/>
    <n v="11713342513"/>
    <n v="2322535012"/>
    <n v="1659591.46"/>
    <n v="366731.11"/>
    <n v="6"/>
    <n v="9390807.5010000002"/>
    <x v="0"/>
    <x v="0"/>
    <x v="0"/>
  </r>
  <r>
    <s v="GV"/>
    <x v="29"/>
    <x v="29"/>
    <s v="D"/>
    <n v="4"/>
    <x v="0"/>
    <s v="S"/>
    <x v="2"/>
    <x v="77"/>
    <n v="11159245981"/>
    <n v="2316485012"/>
    <n v="1579488.31"/>
    <n v="362079.15"/>
    <n v="6"/>
    <n v="8842760.9690000005"/>
    <x v="0"/>
    <x v="0"/>
    <x v="0"/>
  </r>
  <r>
    <s v="GV"/>
    <x v="29"/>
    <x v="29"/>
    <s v="D"/>
    <n v="4"/>
    <x v="1"/>
    <s v="S"/>
    <x v="67"/>
    <x v="78"/>
    <n v="7472160119"/>
    <n v="1095490798"/>
    <n v="1058383.8500000001"/>
    <n v="180488.85"/>
    <n v="6"/>
    <n v="6376669.3210000005"/>
    <x v="6"/>
    <x v="6"/>
    <x v="1"/>
  </r>
  <r>
    <s v="GV"/>
    <x v="29"/>
    <x v="29"/>
    <s v="D"/>
    <n v="4"/>
    <x v="1"/>
    <s v="S"/>
    <x v="68"/>
    <x v="79"/>
    <n v="412425638"/>
    <n v="3436880"/>
    <n v="56786.28"/>
    <n v="479.58"/>
    <n v="6"/>
    <n v="408988.75799999997"/>
    <x v="6"/>
    <x v="6"/>
    <x v="1"/>
  </r>
  <r>
    <s v="GV"/>
    <x v="29"/>
    <x v="29"/>
    <s v="D"/>
    <n v="4"/>
    <x v="1"/>
    <s v="S"/>
    <x v="69"/>
    <x v="80"/>
    <n v="39564000"/>
    <n v="29673000"/>
    <n v="5443.49"/>
    <n v="4081.77"/>
    <n v="6"/>
    <n v="9891"/>
    <x v="6"/>
    <x v="6"/>
    <x v="1"/>
  </r>
  <r>
    <s v="GV"/>
    <x v="29"/>
    <x v="29"/>
    <s v="D"/>
    <n v="4"/>
    <x v="1"/>
    <s v="S"/>
    <x v="70"/>
    <x v="81"/>
    <n v="1455983343"/>
    <n v="263896982"/>
    <n v="207935.05"/>
    <n v="43816.98"/>
    <n v="6"/>
    <n v="1192086.361"/>
    <x v="6"/>
    <x v="6"/>
    <x v="1"/>
  </r>
  <r>
    <s v="GV"/>
    <x v="29"/>
    <x v="29"/>
    <s v="D"/>
    <n v="4"/>
    <x v="1"/>
    <s v="S"/>
    <x v="71"/>
    <x v="82"/>
    <n v="125587779"/>
    <n v="49281281"/>
    <n v="18962.11"/>
    <n v="8456.77"/>
    <n v="6"/>
    <n v="76306.498000000007"/>
    <x v="6"/>
    <x v="6"/>
    <x v="1"/>
  </r>
  <r>
    <s v="GV"/>
    <x v="29"/>
    <x v="29"/>
    <s v="D"/>
    <n v="4"/>
    <x v="1"/>
    <s v="S"/>
    <x v="72"/>
    <x v="83"/>
    <n v="332033614"/>
    <n v="196857875"/>
    <n v="48883.65"/>
    <n v="30273.599999999999"/>
    <n v="6"/>
    <n v="135175.739"/>
    <x v="6"/>
    <x v="6"/>
    <x v="1"/>
  </r>
  <r>
    <s v="GV"/>
    <x v="29"/>
    <x v="29"/>
    <s v="D"/>
    <n v="4"/>
    <x v="1"/>
    <s v="S"/>
    <x v="73"/>
    <x v="84"/>
    <n v="1289865948"/>
    <n v="677848196"/>
    <n v="177663.7"/>
    <n v="93405.4"/>
    <n v="6"/>
    <n v="612017.75199999998"/>
    <x v="6"/>
    <x v="6"/>
    <x v="1"/>
  </r>
  <r>
    <s v="GV"/>
    <x v="29"/>
    <x v="29"/>
    <s v="D"/>
    <n v="4"/>
    <x v="1"/>
    <s v="S"/>
    <x v="74"/>
    <x v="85"/>
    <n v="31625540"/>
    <n v="0"/>
    <n v="5430.18"/>
    <n v="1076.2"/>
    <n v="6"/>
    <n v="31625.54"/>
    <x v="6"/>
    <x v="6"/>
    <x v="1"/>
  </r>
  <r>
    <s v="GV"/>
    <x v="29"/>
    <x v="29"/>
    <s v="D"/>
    <n v="4"/>
    <x v="1"/>
    <s v="S"/>
    <x v="34"/>
    <x v="86"/>
    <n v="48067390"/>
    <n v="6050000"/>
    <n v="6829.61"/>
    <n v="1044.95"/>
    <n v="6"/>
    <n v="42017.39"/>
    <x v="6"/>
    <x v="6"/>
    <x v="1"/>
  </r>
  <r>
    <s v="GV"/>
    <x v="29"/>
    <x v="29"/>
    <s v="D"/>
    <n v="4"/>
    <x v="1"/>
    <s v="S"/>
    <x v="35"/>
    <x v="87"/>
    <n v="506029142"/>
    <n v="0"/>
    <n v="73273.539999999994"/>
    <n v="3607.01"/>
    <n v="6"/>
    <n v="506029.14199999999"/>
    <x v="6"/>
    <x v="6"/>
    <x v="1"/>
  </r>
  <r>
    <s v="GV"/>
    <x v="30"/>
    <x v="30"/>
    <s v="D"/>
    <n v="3"/>
    <x v="0"/>
    <s v="N"/>
    <x v="0"/>
    <x v="0"/>
    <n v="3972514166"/>
    <n v="3528597073"/>
    <n v="553956.91"/>
    <n v="490359.35"/>
    <n v="6"/>
    <n v="443917.09299999999"/>
    <x v="0"/>
    <x v="0"/>
    <x v="0"/>
  </r>
  <r>
    <s v="GV"/>
    <x v="31"/>
    <x v="31"/>
    <s v="D"/>
    <n v="4"/>
    <x v="0"/>
    <s v="S"/>
    <x v="0"/>
    <x v="0"/>
    <n v="849787899"/>
    <n v="528597073"/>
    <n v="117488.86"/>
    <n v="73269.570000000007"/>
    <n v="6"/>
    <n v="321190.826"/>
    <x v="0"/>
    <x v="0"/>
    <x v="0"/>
  </r>
  <r>
    <s v="GV"/>
    <x v="31"/>
    <x v="31"/>
    <s v="D"/>
    <n v="4"/>
    <x v="1"/>
    <s v="S"/>
    <x v="2"/>
    <x v="88"/>
    <n v="655268346"/>
    <n v="406466385"/>
    <n v="91075.12"/>
    <n v="56821.82"/>
    <n v="6"/>
    <n v="248801.96100000001"/>
    <x v="5"/>
    <x v="5"/>
    <x v="1"/>
  </r>
  <r>
    <s v="GV"/>
    <x v="31"/>
    <x v="31"/>
    <s v="D"/>
    <n v="4"/>
    <x v="1"/>
    <s v="S"/>
    <x v="34"/>
    <x v="89"/>
    <n v="194519553"/>
    <n v="122130688"/>
    <n v="26413.74"/>
    <n v="16447.75"/>
    <n v="6"/>
    <n v="72388.865000000005"/>
    <x v="5"/>
    <x v="5"/>
    <x v="1"/>
  </r>
  <r>
    <s v="GV"/>
    <x v="32"/>
    <x v="32"/>
    <s v="D"/>
    <n v="4"/>
    <x v="1"/>
    <s v="N"/>
    <x v="0"/>
    <x v="0"/>
    <n v="122726267"/>
    <n v="0"/>
    <n v="17254.72"/>
    <n v="358.63"/>
    <n v="6"/>
    <n v="122726.26700000001"/>
    <x v="5"/>
    <x v="5"/>
    <x v="1"/>
  </r>
  <r>
    <s v="GV"/>
    <x v="33"/>
    <x v="33"/>
    <s v="D"/>
    <n v="3"/>
    <x v="0"/>
    <s v="N"/>
    <x v="0"/>
    <x v="0"/>
    <n v="109780000"/>
    <n v="106780000"/>
    <n v="15136.05"/>
    <n v="14723.03"/>
    <n v="6"/>
    <n v="3000"/>
    <x v="0"/>
    <x v="0"/>
    <x v="0"/>
  </r>
  <r>
    <s v="GV"/>
    <x v="34"/>
    <x v="34"/>
    <s v="D"/>
    <n v="4"/>
    <x v="0"/>
    <s v="S"/>
    <x v="0"/>
    <x v="0"/>
    <n v="109780000"/>
    <n v="106780000"/>
    <n v="15136.05"/>
    <n v="14723.03"/>
    <n v="6"/>
    <n v="3000"/>
    <x v="0"/>
    <x v="0"/>
    <x v="0"/>
  </r>
  <r>
    <s v="GV"/>
    <x v="34"/>
    <x v="34"/>
    <s v="D"/>
    <n v="4"/>
    <x v="1"/>
    <s v="S"/>
    <x v="36"/>
    <x v="90"/>
    <n v="50490000"/>
    <n v="47490000"/>
    <n v="6976.69"/>
    <n v="6563.67"/>
    <n v="6"/>
    <n v="3000"/>
    <x v="5"/>
    <x v="5"/>
    <x v="1"/>
  </r>
  <r>
    <s v="GV"/>
    <x v="35"/>
    <x v="35"/>
    <s v="D"/>
    <n v="2"/>
    <x v="0"/>
    <s v="N"/>
    <x v="0"/>
    <x v="0"/>
    <n v="1449609704558"/>
    <n v="437208571464"/>
    <n v="203990633.59999999"/>
    <n v="64536416.229999997"/>
    <n v="6"/>
    <n v="1012401133.094"/>
    <x v="0"/>
    <x v="0"/>
    <x v="0"/>
  </r>
  <r>
    <s v="GV"/>
    <x v="36"/>
    <x v="36"/>
    <s v="D"/>
    <n v="3"/>
    <x v="0"/>
    <s v="N"/>
    <x v="0"/>
    <x v="0"/>
    <n v="1137547543649"/>
    <n v="288506753096"/>
    <n v="158889941.66999999"/>
    <n v="42000038.060000002"/>
    <n v="6"/>
    <n v="849040790.55299997"/>
    <x v="0"/>
    <x v="0"/>
    <x v="0"/>
  </r>
  <r>
    <s v="GV"/>
    <x v="37"/>
    <x v="10"/>
    <s v="D"/>
    <n v="4"/>
    <x v="0"/>
    <s v="S"/>
    <x v="0"/>
    <x v="0"/>
    <n v="1136132303013"/>
    <n v="288506753096"/>
    <n v="158695101.28999999"/>
    <n v="42000038.060000002"/>
    <n v="6"/>
    <n v="847625549.91700006"/>
    <x v="0"/>
    <x v="0"/>
    <x v="0"/>
  </r>
  <r>
    <s v="GV"/>
    <x v="37"/>
    <x v="10"/>
    <s v="D"/>
    <n v="4"/>
    <x v="1"/>
    <s v="S"/>
    <x v="34"/>
    <x v="91"/>
    <n v="122270000000"/>
    <n v="24899000000"/>
    <n v="16809117.940000001"/>
    <n v="3403763.29"/>
    <n v="6"/>
    <n v="97371000"/>
    <x v="3"/>
    <x v="3"/>
    <x v="1"/>
  </r>
  <r>
    <s v="GV"/>
    <x v="37"/>
    <x v="10"/>
    <s v="D"/>
    <n v="4"/>
    <x v="1"/>
    <s v="S"/>
    <x v="35"/>
    <x v="92"/>
    <n v="131520000000"/>
    <n v="73000000"/>
    <n v="18833898.379999999"/>
    <n v="737199.64"/>
    <n v="6"/>
    <n v="131447000"/>
    <x v="3"/>
    <x v="3"/>
    <x v="1"/>
  </r>
  <r>
    <s v="GV"/>
    <x v="37"/>
    <x v="10"/>
    <s v="D"/>
    <n v="4"/>
    <x v="1"/>
    <s v="S"/>
    <x v="75"/>
    <x v="93"/>
    <n v="100000000"/>
    <n v="0"/>
    <n v="14364.69"/>
    <n v="597.39"/>
    <n v="6"/>
    <n v="100000"/>
    <x v="3"/>
    <x v="3"/>
    <x v="1"/>
  </r>
  <r>
    <s v="GV"/>
    <x v="37"/>
    <x v="10"/>
    <s v="D"/>
    <n v="4"/>
    <x v="1"/>
    <s v="S"/>
    <x v="76"/>
    <x v="94"/>
    <n v="60814000000"/>
    <n v="4000000000"/>
    <n v="8595634.9100000001"/>
    <n v="773882.86"/>
    <n v="6"/>
    <n v="56814000"/>
    <x v="3"/>
    <x v="3"/>
    <x v="1"/>
  </r>
  <r>
    <s v="GV"/>
    <x v="37"/>
    <x v="10"/>
    <s v="D"/>
    <n v="4"/>
    <x v="1"/>
    <s v="S"/>
    <x v="77"/>
    <x v="95"/>
    <n v="140531000000"/>
    <n v="35087000000"/>
    <n v="19796789.760000002"/>
    <n v="5280001.2300000004"/>
    <n v="6"/>
    <n v="105444000"/>
    <x v="3"/>
    <x v="3"/>
    <x v="1"/>
  </r>
  <r>
    <s v="GV"/>
    <x v="37"/>
    <x v="10"/>
    <s v="D"/>
    <n v="4"/>
    <x v="1"/>
    <s v="S"/>
    <x v="78"/>
    <x v="96"/>
    <n v="24172005884"/>
    <n v="0"/>
    <n v="3471701.8"/>
    <n v="143869.99"/>
    <n v="6"/>
    <n v="24172005.884"/>
    <x v="3"/>
    <x v="3"/>
    <x v="1"/>
  </r>
  <r>
    <s v="GV"/>
    <x v="37"/>
    <x v="10"/>
    <s v="D"/>
    <n v="4"/>
    <x v="1"/>
    <s v="S"/>
    <x v="79"/>
    <x v="97"/>
    <n v="50000000"/>
    <n v="0"/>
    <n v="7423.44"/>
    <n v="539.79"/>
    <n v="6"/>
    <n v="50000"/>
    <x v="3"/>
    <x v="3"/>
    <x v="1"/>
  </r>
  <r>
    <s v="GV"/>
    <x v="37"/>
    <x v="10"/>
    <s v="D"/>
    <n v="4"/>
    <x v="1"/>
    <s v="S"/>
    <x v="80"/>
    <x v="98"/>
    <n v="53671953476"/>
    <n v="955481778"/>
    <n v="7497919.3600000003"/>
    <n v="240286.19"/>
    <n v="6"/>
    <n v="52716471.697999999"/>
    <x v="3"/>
    <x v="3"/>
    <x v="1"/>
  </r>
  <r>
    <s v="GV"/>
    <x v="37"/>
    <x v="10"/>
    <s v="D"/>
    <n v="4"/>
    <x v="1"/>
    <s v="S"/>
    <x v="81"/>
    <x v="99"/>
    <n v="415444500"/>
    <n v="0"/>
    <n v="57195.48"/>
    <n v="0"/>
    <n v="6"/>
    <n v="415444.5"/>
    <x v="3"/>
    <x v="3"/>
    <x v="1"/>
  </r>
  <r>
    <s v="GV"/>
    <x v="37"/>
    <x v="10"/>
    <s v="D"/>
    <n v="4"/>
    <x v="1"/>
    <s v="S"/>
    <x v="82"/>
    <x v="100"/>
    <n v="92333000000"/>
    <n v="53333000000"/>
    <n v="12831177.85"/>
    <n v="7461932.0599999996"/>
    <n v="6"/>
    <n v="39000000"/>
    <x v="3"/>
    <x v="3"/>
    <x v="1"/>
  </r>
  <r>
    <s v="GV"/>
    <x v="37"/>
    <x v="10"/>
    <s v="D"/>
    <n v="4"/>
    <x v="1"/>
    <s v="S"/>
    <x v="61"/>
    <x v="101"/>
    <n v="30239233532"/>
    <n v="150175"/>
    <n v="4163125.04"/>
    <n v="20.66"/>
    <n v="6"/>
    <n v="30239083.357000001"/>
    <x v="3"/>
    <x v="3"/>
    <x v="1"/>
  </r>
  <r>
    <s v="GV"/>
    <x v="37"/>
    <x v="10"/>
    <s v="D"/>
    <n v="4"/>
    <x v="1"/>
    <s v="S"/>
    <x v="83"/>
    <x v="102"/>
    <n v="25211283"/>
    <n v="0"/>
    <n v="3678.61"/>
    <n v="207.7"/>
    <n v="6"/>
    <n v="25211.282999999999"/>
    <x v="3"/>
    <x v="3"/>
    <x v="1"/>
  </r>
  <r>
    <s v="GV"/>
    <x v="37"/>
    <x v="10"/>
    <s v="D"/>
    <n v="4"/>
    <x v="1"/>
    <s v="S"/>
    <x v="84"/>
    <x v="103"/>
    <n v="61058566591"/>
    <n v="0"/>
    <n v="8907213.75"/>
    <n v="501099.61"/>
    <n v="6"/>
    <n v="61058566.590999998"/>
    <x v="3"/>
    <x v="3"/>
    <x v="1"/>
  </r>
  <r>
    <s v="GV"/>
    <x v="37"/>
    <x v="10"/>
    <s v="D"/>
    <n v="4"/>
    <x v="1"/>
    <s v="S"/>
    <x v="62"/>
    <x v="104"/>
    <n v="47073171"/>
    <n v="40000000"/>
    <n v="9899.77"/>
    <n v="8925.99"/>
    <n v="6"/>
    <n v="7073.1710000000003"/>
    <x v="3"/>
    <x v="3"/>
    <x v="1"/>
  </r>
  <r>
    <s v="GV"/>
    <x v="37"/>
    <x v="10"/>
    <s v="D"/>
    <n v="4"/>
    <x v="1"/>
    <s v="S"/>
    <x v="85"/>
    <x v="105"/>
    <n v="44000000"/>
    <n v="0"/>
    <n v="6063.73"/>
    <n v="6.12"/>
    <n v="6"/>
    <n v="44000"/>
    <x v="3"/>
    <x v="3"/>
    <x v="1"/>
  </r>
  <r>
    <s v="GV"/>
    <x v="37"/>
    <x v="10"/>
    <s v="D"/>
    <n v="4"/>
    <x v="1"/>
    <s v="S"/>
    <x v="63"/>
    <x v="106"/>
    <n v="36500000"/>
    <n v="0"/>
    <n v="5031.41"/>
    <n v="6.35"/>
    <n v="6"/>
    <n v="36500"/>
    <x v="3"/>
    <x v="3"/>
    <x v="1"/>
  </r>
  <r>
    <s v="GV"/>
    <x v="37"/>
    <x v="10"/>
    <s v="D"/>
    <n v="4"/>
    <x v="1"/>
    <s v="S"/>
    <x v="86"/>
    <x v="107"/>
    <n v="497500000"/>
    <n v="0"/>
    <n v="68578.789999999994"/>
    <n v="86.49"/>
    <n v="6"/>
    <n v="497500"/>
    <x v="3"/>
    <x v="3"/>
    <x v="1"/>
  </r>
  <r>
    <s v="GV"/>
    <x v="37"/>
    <x v="10"/>
    <s v="D"/>
    <n v="4"/>
    <x v="1"/>
    <s v="S"/>
    <x v="87"/>
    <x v="108"/>
    <n v="990357"/>
    <n v="0"/>
    <n v="136.44999999999999"/>
    <n v="0.1"/>
    <n v="6"/>
    <n v="990.35699999999997"/>
    <x v="3"/>
    <x v="3"/>
    <x v="1"/>
  </r>
  <r>
    <s v="GV"/>
    <x v="37"/>
    <x v="10"/>
    <s v="D"/>
    <n v="4"/>
    <x v="1"/>
    <s v="S"/>
    <x v="88"/>
    <x v="109"/>
    <n v="1032578"/>
    <n v="1000000"/>
    <n v="142.32"/>
    <n v="137.83000000000001"/>
    <n v="6"/>
    <n v="32.578000000000003"/>
    <x v="3"/>
    <x v="3"/>
    <x v="1"/>
  </r>
  <r>
    <s v="GV"/>
    <x v="37"/>
    <x v="10"/>
    <s v="D"/>
    <n v="4"/>
    <x v="1"/>
    <s v="S"/>
    <x v="89"/>
    <x v="110"/>
    <n v="12000000"/>
    <n v="0"/>
    <n v="1652.08"/>
    <n v="0"/>
    <n v="6"/>
    <n v="12000"/>
    <x v="3"/>
    <x v="3"/>
    <x v="1"/>
  </r>
  <r>
    <s v="GV"/>
    <x v="37"/>
    <x v="10"/>
    <s v="D"/>
    <n v="4"/>
    <x v="1"/>
    <s v="S"/>
    <x v="90"/>
    <x v="111"/>
    <n v="30000000000"/>
    <n v="29999000000"/>
    <n v="4043609.13"/>
    <n v="4043471.46"/>
    <n v="6"/>
    <n v="1000"/>
    <x v="3"/>
    <x v="3"/>
    <x v="1"/>
  </r>
  <r>
    <s v="GV"/>
    <x v="37"/>
    <x v="10"/>
    <s v="D"/>
    <n v="4"/>
    <x v="1"/>
    <s v="S"/>
    <x v="91"/>
    <x v="112"/>
    <n v="40000000000"/>
    <n v="0"/>
    <n v="5506918.7599999998"/>
    <n v="0"/>
    <n v="6"/>
    <n v="40000000"/>
    <x v="3"/>
    <x v="3"/>
    <x v="1"/>
  </r>
  <r>
    <s v="GV"/>
    <x v="37"/>
    <x v="10"/>
    <s v="D"/>
    <n v="4"/>
    <x v="1"/>
    <s v="S"/>
    <x v="92"/>
    <x v="113"/>
    <n v="19999000000"/>
    <n v="0"/>
    <n v="2753321.7"/>
    <n v="0"/>
    <n v="6"/>
    <n v="19999000"/>
    <x v="3"/>
    <x v="3"/>
    <x v="1"/>
  </r>
  <r>
    <s v="GV"/>
    <x v="37"/>
    <x v="10"/>
    <s v="D"/>
    <n v="4"/>
    <x v="1"/>
    <s v="S"/>
    <x v="64"/>
    <x v="114"/>
    <n v="174448503891"/>
    <n v="9932036954"/>
    <n v="24077928.469999999"/>
    <n v="1428520.76"/>
    <n v="6"/>
    <n v="164516466.93700001"/>
    <x v="3"/>
    <x v="3"/>
    <x v="1"/>
  </r>
  <r>
    <s v="GV"/>
    <x v="37"/>
    <x v="10"/>
    <s v="D"/>
    <n v="4"/>
    <x v="1"/>
    <s v="S"/>
    <x v="93"/>
    <x v="115"/>
    <n v="23658203561"/>
    <n v="0"/>
    <n v="3257095.12"/>
    <n v="0"/>
    <n v="6"/>
    <n v="23658203.561000001"/>
    <x v="3"/>
    <x v="3"/>
    <x v="1"/>
  </r>
  <r>
    <s v="GV"/>
    <x v="38"/>
    <x v="9"/>
    <s v="D"/>
    <n v="4"/>
    <x v="0"/>
    <s v="S"/>
    <x v="0"/>
    <x v="0"/>
    <n v="1415240636"/>
    <n v="0"/>
    <n v="194840.38"/>
    <n v="0"/>
    <n v="6"/>
    <n v="1415240.6359999999"/>
    <x v="0"/>
    <x v="0"/>
    <x v="0"/>
  </r>
  <r>
    <s v="GV"/>
    <x v="38"/>
    <x v="9"/>
    <s v="D"/>
    <n v="4"/>
    <x v="1"/>
    <s v="S"/>
    <x v="34"/>
    <x v="116"/>
    <n v="1415240636"/>
    <n v="0"/>
    <n v="194840.38"/>
    <n v="0"/>
    <n v="6"/>
    <n v="1415240.6359999999"/>
    <x v="7"/>
    <x v="7"/>
    <x v="1"/>
  </r>
  <r>
    <s v="GV"/>
    <x v="39"/>
    <x v="37"/>
    <s v="D"/>
    <n v="3"/>
    <x v="0"/>
    <s v="N"/>
    <x v="0"/>
    <x v="0"/>
    <n v="14689333034"/>
    <n v="6173367651"/>
    <n v="2077877.98"/>
    <n v="899584.2"/>
    <n v="6"/>
    <n v="8515965.3829999994"/>
    <x v="0"/>
    <x v="0"/>
    <x v="0"/>
  </r>
  <r>
    <s v="GV"/>
    <x v="40"/>
    <x v="38"/>
    <s v="D"/>
    <n v="4"/>
    <x v="0"/>
    <s v="S"/>
    <x v="0"/>
    <x v="0"/>
    <n v="2860392214"/>
    <n v="62993461"/>
    <n v="394635.51"/>
    <n v="9090.91"/>
    <n v="6"/>
    <n v="2797398.753"/>
    <x v="0"/>
    <x v="0"/>
    <x v="0"/>
  </r>
  <r>
    <s v="GV"/>
    <x v="40"/>
    <x v="38"/>
    <s v="D"/>
    <n v="4"/>
    <x v="1"/>
    <s v="S"/>
    <x v="2"/>
    <x v="74"/>
    <n v="2860392214"/>
    <n v="62993461"/>
    <n v="394635.51"/>
    <n v="9090.91"/>
    <n v="6"/>
    <n v="2797398.753"/>
    <x v="8"/>
    <x v="8"/>
    <x v="1"/>
  </r>
  <r>
    <s v="GV"/>
    <x v="41"/>
    <x v="39"/>
    <s v="D"/>
    <n v="4"/>
    <x v="0"/>
    <s v="S"/>
    <x v="0"/>
    <x v="0"/>
    <n v="2166238123"/>
    <n v="0"/>
    <n v="309126.37"/>
    <n v="0"/>
    <n v="6"/>
    <n v="2166238.1230000001"/>
    <x v="0"/>
    <x v="0"/>
    <x v="0"/>
  </r>
  <r>
    <s v="GV"/>
    <x v="41"/>
    <x v="39"/>
    <s v="D"/>
    <n v="4"/>
    <x v="1"/>
    <s v="S"/>
    <x v="2"/>
    <x v="117"/>
    <n v="2139981024"/>
    <n v="0"/>
    <n v="305406.36"/>
    <n v="0"/>
    <n v="6"/>
    <n v="2139981.0240000002"/>
    <x v="8"/>
    <x v="8"/>
    <x v="1"/>
  </r>
  <r>
    <s v="GV"/>
    <x v="41"/>
    <x v="39"/>
    <s v="D"/>
    <n v="4"/>
    <x v="1"/>
    <s v="S"/>
    <x v="34"/>
    <x v="118"/>
    <n v="26257099"/>
    <n v="0"/>
    <n v="3720.01"/>
    <n v="0"/>
    <n v="6"/>
    <n v="26257.098999999998"/>
    <x v="8"/>
    <x v="8"/>
    <x v="1"/>
  </r>
  <r>
    <s v="GV"/>
    <x v="42"/>
    <x v="40"/>
    <s v="D"/>
    <n v="4"/>
    <x v="0"/>
    <s v="S"/>
    <x v="0"/>
    <x v="0"/>
    <n v="760562712"/>
    <n v="0"/>
    <n v="110678.34"/>
    <n v="3238.61"/>
    <n v="6"/>
    <n v="760562.71200000006"/>
    <x v="0"/>
    <x v="0"/>
    <x v="0"/>
  </r>
  <r>
    <s v="GV"/>
    <x v="42"/>
    <x v="40"/>
    <s v="D"/>
    <n v="4"/>
    <x v="1"/>
    <s v="S"/>
    <x v="2"/>
    <x v="119"/>
    <n v="239703001"/>
    <n v="0"/>
    <n v="35391.879999999997"/>
    <n v="3238.61"/>
    <n v="6"/>
    <n v="239703.00099999999"/>
    <x v="8"/>
    <x v="8"/>
    <x v="1"/>
  </r>
  <r>
    <s v="GV"/>
    <x v="42"/>
    <x v="40"/>
    <s v="D"/>
    <n v="4"/>
    <x v="1"/>
    <s v="S"/>
    <x v="34"/>
    <x v="120"/>
    <n v="520859711"/>
    <n v="0"/>
    <n v="75286.460000000006"/>
    <n v="0"/>
    <n v="6"/>
    <n v="520859.71100000001"/>
    <x v="8"/>
    <x v="8"/>
    <x v="1"/>
  </r>
  <r>
    <s v="GV"/>
    <x v="43"/>
    <x v="41"/>
    <s v="D"/>
    <n v="4"/>
    <x v="0"/>
    <s v="S"/>
    <x v="0"/>
    <x v="0"/>
    <n v="7612259814"/>
    <n v="3472580020"/>
    <n v="1078030.8799999999"/>
    <n v="512436.83"/>
    <n v="6"/>
    <n v="4139679.7940000002"/>
    <x v="0"/>
    <x v="0"/>
    <x v="0"/>
  </r>
  <r>
    <s v="GV"/>
    <x v="43"/>
    <x v="41"/>
    <s v="D"/>
    <n v="4"/>
    <x v="1"/>
    <s v="S"/>
    <x v="2"/>
    <x v="121"/>
    <n v="7612259814"/>
    <n v="3472580020"/>
    <n v="1078030.8799999999"/>
    <n v="512436.83"/>
    <n v="6"/>
    <n v="4139679.7940000002"/>
    <x v="8"/>
    <x v="8"/>
    <x v="1"/>
  </r>
  <r>
    <s v="GV"/>
    <x v="44"/>
    <x v="42"/>
    <s v="D"/>
    <n v="4"/>
    <x v="0"/>
    <s v="S"/>
    <x v="0"/>
    <x v="0"/>
    <n v="1289260171"/>
    <n v="0"/>
    <n v="185316.97"/>
    <n v="0"/>
    <n v="6"/>
    <n v="1289260.1710000001"/>
    <x v="0"/>
    <x v="0"/>
    <x v="0"/>
  </r>
  <r>
    <s v="GV"/>
    <x v="44"/>
    <x v="42"/>
    <s v="D"/>
    <n v="4"/>
    <x v="1"/>
    <s v="S"/>
    <x v="2"/>
    <x v="122"/>
    <n v="400519694"/>
    <n v="0"/>
    <n v="56847.9"/>
    <n v="0"/>
    <n v="6"/>
    <n v="400519.69400000002"/>
    <x v="8"/>
    <x v="8"/>
    <x v="1"/>
  </r>
  <r>
    <s v="GV"/>
    <x v="44"/>
    <x v="42"/>
    <s v="D"/>
    <n v="4"/>
    <x v="1"/>
    <s v="S"/>
    <x v="34"/>
    <x v="123"/>
    <n v="366483080"/>
    <n v="0"/>
    <n v="52984.41"/>
    <n v="0"/>
    <n v="6"/>
    <n v="366483.08"/>
    <x v="8"/>
    <x v="8"/>
    <x v="1"/>
  </r>
  <r>
    <s v="GV"/>
    <x v="44"/>
    <x v="42"/>
    <s v="D"/>
    <n v="4"/>
    <x v="1"/>
    <s v="S"/>
    <x v="35"/>
    <x v="124"/>
    <n v="516292064"/>
    <n v="0"/>
    <n v="74643.09"/>
    <n v="0"/>
    <n v="6"/>
    <n v="516292.06400000001"/>
    <x v="8"/>
    <x v="8"/>
    <x v="1"/>
  </r>
  <r>
    <s v="GV"/>
    <x v="44"/>
    <x v="42"/>
    <s v="D"/>
    <n v="4"/>
    <x v="1"/>
    <s v="S"/>
    <x v="36"/>
    <x v="125"/>
    <n v="5965333"/>
    <n v="0"/>
    <n v="841.57"/>
    <n v="0"/>
    <n v="6"/>
    <n v="5965.3329999999996"/>
    <x v="8"/>
    <x v="8"/>
    <x v="1"/>
  </r>
  <r>
    <s v="GV"/>
    <x v="45"/>
    <x v="43"/>
    <s v="D"/>
    <n v="4"/>
    <x v="0"/>
    <s v="S"/>
    <x v="0"/>
    <x v="0"/>
    <n v="0"/>
    <n v="2637174170"/>
    <n v="0"/>
    <n v="374727.94"/>
    <n v="6"/>
    <n v="-2637174.17"/>
    <x v="0"/>
    <x v="0"/>
    <x v="0"/>
  </r>
  <r>
    <s v="GV"/>
    <x v="45"/>
    <x v="43"/>
    <s v="D"/>
    <n v="4"/>
    <x v="1"/>
    <s v="S"/>
    <x v="2"/>
    <x v="126"/>
    <n v="0"/>
    <n v="615271156"/>
    <n v="0"/>
    <n v="87980.68"/>
    <n v="6"/>
    <n v="-615271.15599999996"/>
    <x v="8"/>
    <x v="8"/>
    <x v="1"/>
  </r>
  <r>
    <s v="GV"/>
    <x v="45"/>
    <x v="43"/>
    <s v="D"/>
    <n v="4"/>
    <x v="1"/>
    <s v="S"/>
    <x v="94"/>
    <x v="127"/>
    <n v="0"/>
    <n v="809391416"/>
    <n v="0"/>
    <n v="115316.75"/>
    <n v="6"/>
    <n v="-809391.41599999997"/>
    <x v="8"/>
    <x v="8"/>
    <x v="1"/>
  </r>
  <r>
    <s v="GV"/>
    <x v="45"/>
    <x v="43"/>
    <s v="D"/>
    <n v="4"/>
    <x v="1"/>
    <s v="S"/>
    <x v="78"/>
    <x v="128"/>
    <n v="0"/>
    <n v="622033965"/>
    <n v="0"/>
    <n v="88979.24"/>
    <n v="6"/>
    <n v="-622033.96499999997"/>
    <x v="8"/>
    <x v="8"/>
    <x v="1"/>
  </r>
  <r>
    <s v="GV"/>
    <x v="45"/>
    <x v="43"/>
    <s v="D"/>
    <n v="4"/>
    <x v="1"/>
    <s v="S"/>
    <x v="95"/>
    <x v="129"/>
    <n v="0"/>
    <n v="590477633"/>
    <n v="0"/>
    <n v="82451.27"/>
    <n v="6"/>
    <n v="-590477.63300000003"/>
    <x v="8"/>
    <x v="8"/>
    <x v="1"/>
  </r>
  <r>
    <s v="GV"/>
    <x v="46"/>
    <x v="44"/>
    <s v="D"/>
    <n v="3"/>
    <x v="0"/>
    <s v="N"/>
    <x v="0"/>
    <x v="0"/>
    <n v="3730017876"/>
    <n v="86906288"/>
    <n v="510870.91"/>
    <n v="11795.1"/>
    <n v="6"/>
    <n v="3643111.588"/>
    <x v="0"/>
    <x v="0"/>
    <x v="0"/>
  </r>
  <r>
    <s v="GV"/>
    <x v="47"/>
    <x v="30"/>
    <s v="D"/>
    <n v="4"/>
    <x v="1"/>
    <s v="N"/>
    <x v="0"/>
    <x v="0"/>
    <n v="3730017876"/>
    <n v="86906288"/>
    <n v="510870.91"/>
    <n v="11795.1"/>
    <n v="6"/>
    <n v="3643111.588"/>
    <x v="9"/>
    <x v="5"/>
    <x v="1"/>
  </r>
  <r>
    <s v="GV"/>
    <x v="48"/>
    <x v="45"/>
    <s v="D"/>
    <n v="3"/>
    <x v="0"/>
    <s v="N"/>
    <x v="0"/>
    <x v="0"/>
    <n v="8915085094"/>
    <n v="200000000"/>
    <n v="1297999.49"/>
    <n v="27550.81"/>
    <n v="6"/>
    <n v="8715085.0940000005"/>
    <x v="0"/>
    <x v="0"/>
    <x v="0"/>
  </r>
  <r>
    <s v="GV"/>
    <x v="49"/>
    <x v="46"/>
    <s v="D"/>
    <n v="4"/>
    <x v="0"/>
    <s v="S"/>
    <x v="0"/>
    <x v="0"/>
    <n v="550645822"/>
    <n v="200000000"/>
    <n v="79384.5"/>
    <n v="27550.81"/>
    <n v="6"/>
    <n v="350645.82199999999"/>
    <x v="0"/>
    <x v="0"/>
    <x v="0"/>
  </r>
  <r>
    <s v="GV"/>
    <x v="49"/>
    <x v="46"/>
    <s v="D"/>
    <n v="4"/>
    <x v="1"/>
    <s v="S"/>
    <x v="2"/>
    <x v="130"/>
    <n v="68827640"/>
    <n v="0"/>
    <n v="9835.19"/>
    <n v="0"/>
    <n v="6"/>
    <n v="68827.64"/>
    <x v="10"/>
    <x v="9"/>
    <x v="1"/>
  </r>
  <r>
    <s v="GV"/>
    <x v="49"/>
    <x v="46"/>
    <s v="D"/>
    <n v="4"/>
    <x v="1"/>
    <s v="S"/>
    <x v="34"/>
    <x v="131"/>
    <n v="481818182"/>
    <n v="200000000"/>
    <n v="69549.31"/>
    <n v="27550.81"/>
    <n v="6"/>
    <n v="281818.18199999997"/>
    <x v="10"/>
    <x v="9"/>
    <x v="1"/>
  </r>
  <r>
    <s v="GV"/>
    <x v="50"/>
    <x v="47"/>
    <s v="D"/>
    <n v="4"/>
    <x v="0"/>
    <s v="S"/>
    <x v="0"/>
    <x v="0"/>
    <n v="8364439272"/>
    <n v="0"/>
    <n v="1218614.99"/>
    <n v="0"/>
    <n v="6"/>
    <n v="8364439.2719999999"/>
    <x v="0"/>
    <x v="0"/>
    <x v="0"/>
  </r>
  <r>
    <s v="GV"/>
    <x v="50"/>
    <x v="47"/>
    <s v="D"/>
    <n v="4"/>
    <x v="1"/>
    <s v="S"/>
    <x v="2"/>
    <x v="132"/>
    <n v="8364439272"/>
    <n v="0"/>
    <n v="1218614.99"/>
    <n v="0"/>
    <n v="6"/>
    <n v="8364439.2719999999"/>
    <x v="10"/>
    <x v="9"/>
    <x v="1"/>
  </r>
  <r>
    <s v="GV"/>
    <x v="51"/>
    <x v="48"/>
    <s v="D"/>
    <n v="3"/>
    <x v="0"/>
    <s v="N"/>
    <x v="0"/>
    <x v="0"/>
    <n v="284727724905"/>
    <n v="142241544429"/>
    <n v="41213943.170000002"/>
    <n v="21597447.68"/>
    <n v="6"/>
    <n v="142486180.47600001"/>
    <x v="0"/>
    <x v="0"/>
    <x v="0"/>
  </r>
  <r>
    <s v="GV"/>
    <x v="52"/>
    <x v="49"/>
    <s v="D"/>
    <n v="4"/>
    <x v="0"/>
    <s v="S"/>
    <x v="0"/>
    <x v="0"/>
    <n v="284727724905"/>
    <n v="142241544429"/>
    <n v="41213943.170000002"/>
    <n v="21597447.68"/>
    <n v="6"/>
    <n v="142486180.47600001"/>
    <x v="0"/>
    <x v="0"/>
    <x v="0"/>
  </r>
  <r>
    <s v="GV"/>
    <x v="52"/>
    <x v="49"/>
    <s v="D"/>
    <n v="4"/>
    <x v="1"/>
    <s v="S"/>
    <x v="2"/>
    <x v="133"/>
    <n v="277358619240"/>
    <n v="138679309620"/>
    <n v="40149779.140000001"/>
    <n v="21057386.859999999"/>
    <n v="6"/>
    <n v="138679309.62"/>
    <x v="11"/>
    <x v="10"/>
    <x v="1"/>
  </r>
  <r>
    <s v="GV"/>
    <x v="52"/>
    <x v="49"/>
    <s v="D"/>
    <n v="4"/>
    <x v="1"/>
    <s v="S"/>
    <x v="34"/>
    <x v="134"/>
    <n v="7369105665"/>
    <n v="3562234809"/>
    <n v="1064164.03"/>
    <n v="540060.81999999995"/>
    <n v="6"/>
    <n v="3806870.8560000001"/>
    <x v="11"/>
    <x v="10"/>
    <x v="1"/>
  </r>
  <r>
    <s v="GV"/>
    <x v="53"/>
    <x v="50"/>
    <s v="A"/>
    <n v="1"/>
    <x v="0"/>
    <s v="N"/>
    <x v="0"/>
    <x v="0"/>
    <n v="1742557172989"/>
    <n v="2447248617040"/>
    <n v="236495893.84"/>
    <n v="333246059.86000001"/>
    <n v="6"/>
    <n v="-704691444.051"/>
    <x v="0"/>
    <x v="0"/>
    <x v="0"/>
  </r>
  <r>
    <s v="GV"/>
    <x v="54"/>
    <x v="51"/>
    <s v="A"/>
    <n v="2"/>
    <x v="0"/>
    <s v="N"/>
    <x v="0"/>
    <x v="0"/>
    <n v="1259667568286"/>
    <n v="1389890126195"/>
    <n v="172145604.88999999"/>
    <n v="190024428.62"/>
    <n v="6"/>
    <n v="-130222557.90899999"/>
    <x v="0"/>
    <x v="0"/>
    <x v="0"/>
  </r>
  <r>
    <s v="GV"/>
    <x v="55"/>
    <x v="52"/>
    <s v="A"/>
    <n v="3"/>
    <x v="0"/>
    <s v="N"/>
    <x v="0"/>
    <x v="0"/>
    <n v="443007647791"/>
    <n v="449638974907"/>
    <n v="60444304.359999999"/>
    <n v="61354748.229999997"/>
    <n v="6"/>
    <n v="-6631327.1160000004"/>
    <x v="0"/>
    <x v="0"/>
    <x v="0"/>
  </r>
  <r>
    <s v="GV"/>
    <x v="56"/>
    <x v="53"/>
    <s v="A"/>
    <n v="4"/>
    <x v="0"/>
    <s v="S"/>
    <x v="0"/>
    <x v="0"/>
    <n v="344038584506"/>
    <n v="349523096476"/>
    <n v="46879176.039999999"/>
    <n v="47632168.649999999"/>
    <n v="6"/>
    <n v="-5484511.9699999997"/>
    <x v="0"/>
    <x v="0"/>
    <x v="0"/>
  </r>
  <r>
    <s v="GV"/>
    <x v="56"/>
    <x v="53"/>
    <s v="A"/>
    <n v="4"/>
    <x v="1"/>
    <s v="S"/>
    <x v="96"/>
    <x v="135"/>
    <n v="18293000"/>
    <n v="19393000"/>
    <n v="2551.4299999999998"/>
    <n v="2702.45"/>
    <n v="6"/>
    <n v="-1100"/>
    <x v="12"/>
    <x v="11"/>
    <x v="2"/>
  </r>
  <r>
    <s v="GV"/>
    <x v="56"/>
    <x v="53"/>
    <s v="A"/>
    <n v="4"/>
    <x v="1"/>
    <s v="S"/>
    <x v="97"/>
    <x v="136"/>
    <n v="21620700"/>
    <n v="23531451"/>
    <n v="2973.54"/>
    <n v="3235.88"/>
    <n v="6"/>
    <n v="-1910.751"/>
    <x v="12"/>
    <x v="11"/>
    <x v="2"/>
  </r>
  <r>
    <s v="GV"/>
    <x v="56"/>
    <x v="53"/>
    <s v="A"/>
    <n v="4"/>
    <x v="1"/>
    <s v="S"/>
    <x v="98"/>
    <x v="137"/>
    <n v="60582412"/>
    <n v="71470213"/>
    <n v="8298.52"/>
    <n v="9793.35"/>
    <n v="6"/>
    <n v="-10887.800999999999"/>
    <x v="12"/>
    <x v="11"/>
    <x v="2"/>
  </r>
  <r>
    <s v="GV"/>
    <x v="56"/>
    <x v="53"/>
    <s v="A"/>
    <n v="4"/>
    <x v="1"/>
    <s v="S"/>
    <x v="99"/>
    <x v="138"/>
    <n v="201370398"/>
    <n v="376370398"/>
    <n v="27853.82"/>
    <n v="51880.33"/>
    <n v="6"/>
    <n v="-175000"/>
    <x v="12"/>
    <x v="11"/>
    <x v="2"/>
  </r>
  <r>
    <s v="GV"/>
    <x v="56"/>
    <x v="53"/>
    <s v="A"/>
    <n v="4"/>
    <x v="1"/>
    <s v="S"/>
    <x v="100"/>
    <x v="139"/>
    <n v="1912500"/>
    <n v="2132511"/>
    <n v="264.91000000000003"/>
    <n v="295.12"/>
    <n v="6"/>
    <n v="-220.011"/>
    <x v="12"/>
    <x v="11"/>
    <x v="2"/>
  </r>
  <r>
    <s v="GV"/>
    <x v="56"/>
    <x v="53"/>
    <s v="A"/>
    <n v="4"/>
    <x v="1"/>
    <s v="S"/>
    <x v="101"/>
    <x v="140"/>
    <n v="41713915"/>
    <n v="46113915"/>
    <n v="5664.32"/>
    <n v="6268.42"/>
    <n v="6"/>
    <n v="-4400"/>
    <x v="12"/>
    <x v="11"/>
    <x v="2"/>
  </r>
  <r>
    <s v="GV"/>
    <x v="56"/>
    <x v="53"/>
    <s v="A"/>
    <n v="4"/>
    <x v="1"/>
    <s v="S"/>
    <x v="102"/>
    <x v="141"/>
    <n v="22529198"/>
    <n v="22837063"/>
    <n v="3136.85"/>
    <n v="3179.12"/>
    <n v="6"/>
    <n v="-307.86500000000001"/>
    <x v="12"/>
    <x v="11"/>
    <x v="2"/>
  </r>
  <r>
    <s v="GV"/>
    <x v="56"/>
    <x v="53"/>
    <s v="A"/>
    <n v="4"/>
    <x v="1"/>
    <s v="S"/>
    <x v="103"/>
    <x v="142"/>
    <n v="14823623"/>
    <n v="15789636"/>
    <n v="2034.95"/>
    <n v="2167.58"/>
    <n v="6"/>
    <n v="-966.01300000000003"/>
    <x v="12"/>
    <x v="11"/>
    <x v="2"/>
  </r>
  <r>
    <s v="GV"/>
    <x v="56"/>
    <x v="53"/>
    <s v="A"/>
    <n v="4"/>
    <x v="1"/>
    <s v="S"/>
    <x v="104"/>
    <x v="143"/>
    <n v="4176000"/>
    <n v="11475000"/>
    <n v="583.36"/>
    <n v="1585.47"/>
    <n v="6"/>
    <n v="-7299"/>
    <x v="12"/>
    <x v="11"/>
    <x v="2"/>
  </r>
  <r>
    <s v="GV"/>
    <x v="56"/>
    <x v="53"/>
    <s v="A"/>
    <n v="4"/>
    <x v="1"/>
    <s v="S"/>
    <x v="105"/>
    <x v="144"/>
    <n v="51367152"/>
    <n v="56529272"/>
    <n v="7060.53"/>
    <n v="7769.26"/>
    <n v="6"/>
    <n v="-5162.12"/>
    <x v="12"/>
    <x v="11"/>
    <x v="2"/>
  </r>
  <r>
    <s v="GV"/>
    <x v="56"/>
    <x v="53"/>
    <s v="A"/>
    <n v="4"/>
    <x v="1"/>
    <s v="S"/>
    <x v="106"/>
    <x v="145"/>
    <n v="11251500"/>
    <n v="13751500"/>
    <n v="1558.16"/>
    <n v="1901.4"/>
    <n v="6"/>
    <n v="-2500"/>
    <x v="12"/>
    <x v="11"/>
    <x v="2"/>
  </r>
  <r>
    <s v="GV"/>
    <x v="56"/>
    <x v="53"/>
    <s v="A"/>
    <n v="4"/>
    <x v="1"/>
    <s v="S"/>
    <x v="107"/>
    <x v="146"/>
    <n v="101850676642"/>
    <n v="101851670018"/>
    <n v="13927174.039999999"/>
    <n v="13927310.42"/>
    <n v="6"/>
    <n v="-993.37599999999998"/>
    <x v="12"/>
    <x v="11"/>
    <x v="2"/>
  </r>
  <r>
    <s v="GV"/>
    <x v="56"/>
    <x v="53"/>
    <s v="A"/>
    <n v="4"/>
    <x v="1"/>
    <s v="S"/>
    <x v="108"/>
    <x v="147"/>
    <n v="28329000"/>
    <n v="28432200"/>
    <n v="3887.33"/>
    <n v="3901.5"/>
    <n v="6"/>
    <n v="-103.2"/>
    <x v="12"/>
    <x v="11"/>
    <x v="2"/>
  </r>
  <r>
    <s v="GV"/>
    <x v="56"/>
    <x v="53"/>
    <s v="A"/>
    <n v="4"/>
    <x v="1"/>
    <s v="S"/>
    <x v="50"/>
    <x v="54"/>
    <n v="109523945"/>
    <n v="117516427"/>
    <n v="15062.09"/>
    <n v="16159.41"/>
    <n v="6"/>
    <n v="-7992.482"/>
    <x v="12"/>
    <x v="11"/>
    <x v="2"/>
  </r>
  <r>
    <s v="GV"/>
    <x v="56"/>
    <x v="53"/>
    <s v="A"/>
    <n v="4"/>
    <x v="1"/>
    <s v="S"/>
    <x v="109"/>
    <x v="148"/>
    <n v="13360265"/>
    <n v="17303109"/>
    <n v="1813.83"/>
    <n v="2355.16"/>
    <n v="6"/>
    <n v="-3942.8440000000001"/>
    <x v="12"/>
    <x v="11"/>
    <x v="2"/>
  </r>
  <r>
    <s v="GV"/>
    <x v="56"/>
    <x v="53"/>
    <s v="A"/>
    <n v="4"/>
    <x v="1"/>
    <s v="S"/>
    <x v="110"/>
    <x v="149"/>
    <n v="209808736"/>
    <n v="217315310"/>
    <n v="29033.77"/>
    <n v="30064.38"/>
    <n v="6"/>
    <n v="-7506.5739999999996"/>
    <x v="12"/>
    <x v="11"/>
    <x v="2"/>
  </r>
  <r>
    <s v="GV"/>
    <x v="56"/>
    <x v="53"/>
    <s v="A"/>
    <n v="4"/>
    <x v="1"/>
    <s v="S"/>
    <x v="111"/>
    <x v="150"/>
    <n v="10604850"/>
    <n v="13091850"/>
    <n v="1455.15"/>
    <n v="1796.6"/>
    <n v="6"/>
    <n v="-2487"/>
    <x v="12"/>
    <x v="11"/>
    <x v="2"/>
  </r>
  <r>
    <s v="GV"/>
    <x v="56"/>
    <x v="53"/>
    <s v="A"/>
    <n v="4"/>
    <x v="1"/>
    <s v="S"/>
    <x v="112"/>
    <x v="151"/>
    <n v="7241900"/>
    <n v="9680900"/>
    <n v="991.79"/>
    <n v="1326.65"/>
    <n v="6"/>
    <n v="-2439"/>
    <x v="12"/>
    <x v="11"/>
    <x v="2"/>
  </r>
  <r>
    <s v="GV"/>
    <x v="56"/>
    <x v="53"/>
    <s v="A"/>
    <n v="4"/>
    <x v="1"/>
    <s v="S"/>
    <x v="113"/>
    <x v="152"/>
    <n v="49040694"/>
    <n v="55669066"/>
    <n v="6741.7"/>
    <n v="7651.74"/>
    <n v="6"/>
    <n v="-6628.3720000000003"/>
    <x v="12"/>
    <x v="11"/>
    <x v="2"/>
  </r>
  <r>
    <s v="GV"/>
    <x v="56"/>
    <x v="53"/>
    <s v="A"/>
    <n v="4"/>
    <x v="1"/>
    <s v="S"/>
    <x v="114"/>
    <x v="153"/>
    <n v="191527795"/>
    <n v="244409546"/>
    <n v="26916.32"/>
    <n v="34176.69"/>
    <n v="6"/>
    <n v="-52881.750999999997"/>
    <x v="12"/>
    <x v="11"/>
    <x v="2"/>
  </r>
  <r>
    <s v="GV"/>
    <x v="56"/>
    <x v="53"/>
    <s v="A"/>
    <n v="4"/>
    <x v="1"/>
    <s v="S"/>
    <x v="115"/>
    <x v="154"/>
    <n v="23425000"/>
    <n v="113425000"/>
    <n v="3228.37"/>
    <n v="15584.86"/>
    <n v="6"/>
    <n v="-90000"/>
    <x v="12"/>
    <x v="11"/>
    <x v="2"/>
  </r>
  <r>
    <s v="GV"/>
    <x v="56"/>
    <x v="53"/>
    <s v="A"/>
    <n v="4"/>
    <x v="1"/>
    <s v="S"/>
    <x v="116"/>
    <x v="155"/>
    <n v="4101250"/>
    <n v="5133250"/>
    <n v="556.73"/>
    <n v="698.42"/>
    <n v="6"/>
    <n v="-1032"/>
    <x v="12"/>
    <x v="11"/>
    <x v="2"/>
  </r>
  <r>
    <s v="GV"/>
    <x v="56"/>
    <x v="53"/>
    <s v="A"/>
    <n v="4"/>
    <x v="1"/>
    <s v="S"/>
    <x v="117"/>
    <x v="156"/>
    <n v="95678000"/>
    <n v="106117000"/>
    <n v="13168.15"/>
    <n v="14601.37"/>
    <n v="6"/>
    <n v="-10439"/>
    <x v="12"/>
    <x v="11"/>
    <x v="2"/>
  </r>
  <r>
    <s v="GV"/>
    <x v="56"/>
    <x v="53"/>
    <s v="A"/>
    <n v="4"/>
    <x v="1"/>
    <s v="S"/>
    <x v="118"/>
    <x v="157"/>
    <n v="22508200"/>
    <n v="52153200"/>
    <n v="3344.53"/>
    <n v="7414.62"/>
    <n v="6"/>
    <n v="-29645"/>
    <x v="12"/>
    <x v="11"/>
    <x v="2"/>
  </r>
  <r>
    <s v="GV"/>
    <x v="56"/>
    <x v="53"/>
    <s v="A"/>
    <n v="4"/>
    <x v="1"/>
    <s v="S"/>
    <x v="119"/>
    <x v="158"/>
    <n v="0"/>
    <n v="420000"/>
    <n v="2.44"/>
    <n v="60.1"/>
    <n v="6"/>
    <n v="-420"/>
    <x v="12"/>
    <x v="11"/>
    <x v="2"/>
  </r>
  <r>
    <s v="GV"/>
    <x v="56"/>
    <x v="53"/>
    <s v="A"/>
    <n v="4"/>
    <x v="1"/>
    <s v="S"/>
    <x v="52"/>
    <x v="56"/>
    <n v="76003070"/>
    <n v="77245366"/>
    <n v="10414.83"/>
    <n v="10585.39"/>
    <n v="6"/>
    <n v="-1242.296"/>
    <x v="12"/>
    <x v="11"/>
    <x v="2"/>
  </r>
  <r>
    <s v="GV"/>
    <x v="56"/>
    <x v="53"/>
    <s v="A"/>
    <n v="4"/>
    <x v="1"/>
    <s v="S"/>
    <x v="120"/>
    <x v="159"/>
    <n v="116392423"/>
    <n v="119545430"/>
    <n v="15983.51"/>
    <n v="16416.400000000001"/>
    <n v="6"/>
    <n v="-3153.0070000000001"/>
    <x v="12"/>
    <x v="11"/>
    <x v="2"/>
  </r>
  <r>
    <s v="GV"/>
    <x v="56"/>
    <x v="53"/>
    <s v="A"/>
    <n v="4"/>
    <x v="1"/>
    <s v="S"/>
    <x v="121"/>
    <x v="160"/>
    <n v="8828700"/>
    <n v="22666200"/>
    <n v="1216.45"/>
    <n v="3116.26"/>
    <n v="6"/>
    <n v="-13837.5"/>
    <x v="12"/>
    <x v="11"/>
    <x v="2"/>
  </r>
  <r>
    <s v="GV"/>
    <x v="56"/>
    <x v="53"/>
    <s v="A"/>
    <n v="4"/>
    <x v="1"/>
    <s v="S"/>
    <x v="122"/>
    <x v="161"/>
    <n v="20368499"/>
    <n v="33079399"/>
    <n v="2791.7"/>
    <n v="4536.83"/>
    <n v="6"/>
    <n v="-12710.9"/>
    <x v="12"/>
    <x v="11"/>
    <x v="2"/>
  </r>
  <r>
    <s v="GV"/>
    <x v="56"/>
    <x v="53"/>
    <s v="A"/>
    <n v="4"/>
    <x v="1"/>
    <s v="S"/>
    <x v="123"/>
    <x v="162"/>
    <n v="6900000"/>
    <n v="9000000"/>
    <n v="964.96"/>
    <n v="1253.28"/>
    <n v="6"/>
    <n v="-2100"/>
    <x v="12"/>
    <x v="11"/>
    <x v="2"/>
  </r>
  <r>
    <s v="GV"/>
    <x v="56"/>
    <x v="53"/>
    <s v="A"/>
    <n v="4"/>
    <x v="1"/>
    <s v="S"/>
    <x v="124"/>
    <x v="163"/>
    <n v="564000000"/>
    <n v="3986000000"/>
    <n v="88318.23"/>
    <n v="558139.56000000006"/>
    <n v="6"/>
    <n v="-3422000"/>
    <x v="12"/>
    <x v="11"/>
    <x v="2"/>
  </r>
  <r>
    <s v="GV"/>
    <x v="56"/>
    <x v="53"/>
    <s v="A"/>
    <n v="4"/>
    <x v="1"/>
    <s v="S"/>
    <x v="125"/>
    <x v="164"/>
    <n v="30464172"/>
    <n v="34864172"/>
    <n v="4207.37"/>
    <n v="4811.47"/>
    <n v="6"/>
    <n v="-4400"/>
    <x v="12"/>
    <x v="11"/>
    <x v="2"/>
  </r>
  <r>
    <s v="GV"/>
    <x v="56"/>
    <x v="53"/>
    <s v="A"/>
    <n v="4"/>
    <x v="1"/>
    <s v="S"/>
    <x v="126"/>
    <x v="165"/>
    <n v="0"/>
    <n v="3675000"/>
    <n v="0"/>
    <n v="504.56"/>
    <n v="6"/>
    <n v="-3675"/>
    <x v="12"/>
    <x v="11"/>
    <x v="2"/>
  </r>
  <r>
    <s v="GV"/>
    <x v="56"/>
    <x v="53"/>
    <s v="A"/>
    <n v="4"/>
    <x v="1"/>
    <s v="S"/>
    <x v="127"/>
    <x v="166"/>
    <n v="120236000"/>
    <n v="132923000"/>
    <n v="16336.47"/>
    <n v="18078.32"/>
    <n v="6"/>
    <n v="-12687"/>
    <x v="12"/>
    <x v="11"/>
    <x v="2"/>
  </r>
  <r>
    <s v="GV"/>
    <x v="56"/>
    <x v="53"/>
    <s v="A"/>
    <n v="4"/>
    <x v="1"/>
    <s v="S"/>
    <x v="128"/>
    <x v="167"/>
    <n v="22598000"/>
    <n v="24650500"/>
    <n v="3112.18"/>
    <n v="3393.98"/>
    <n v="6"/>
    <n v="-2052.5"/>
    <x v="12"/>
    <x v="11"/>
    <x v="2"/>
  </r>
  <r>
    <s v="GV"/>
    <x v="56"/>
    <x v="53"/>
    <s v="A"/>
    <n v="4"/>
    <x v="1"/>
    <s v="S"/>
    <x v="57"/>
    <x v="61"/>
    <n v="221889745"/>
    <n v="221889746"/>
    <n v="30465.55"/>
    <n v="30465.55"/>
    <n v="6"/>
    <n v="-1E-3"/>
    <x v="12"/>
    <x v="11"/>
    <x v="2"/>
  </r>
  <r>
    <s v="GV"/>
    <x v="56"/>
    <x v="53"/>
    <s v="A"/>
    <n v="4"/>
    <x v="1"/>
    <s v="S"/>
    <x v="129"/>
    <x v="168"/>
    <n v="19935730"/>
    <n v="21155730"/>
    <n v="2746.38"/>
    <n v="2913.88"/>
    <n v="6"/>
    <n v="-1220"/>
    <x v="12"/>
    <x v="11"/>
    <x v="2"/>
  </r>
  <r>
    <s v="GV"/>
    <x v="56"/>
    <x v="53"/>
    <s v="A"/>
    <n v="4"/>
    <x v="1"/>
    <s v="S"/>
    <x v="130"/>
    <x v="169"/>
    <n v="38500000"/>
    <n v="100296178"/>
    <n v="5627.32"/>
    <n v="14111.59"/>
    <n v="6"/>
    <n v="-61796.178"/>
    <x v="12"/>
    <x v="11"/>
    <x v="2"/>
  </r>
  <r>
    <s v="GV"/>
    <x v="56"/>
    <x v="53"/>
    <s v="A"/>
    <n v="4"/>
    <x v="1"/>
    <s v="S"/>
    <x v="131"/>
    <x v="170"/>
    <n v="3060065"/>
    <n v="3300066"/>
    <n v="422.73"/>
    <n v="455.68"/>
    <n v="6"/>
    <n v="-240.001"/>
    <x v="12"/>
    <x v="11"/>
    <x v="2"/>
  </r>
  <r>
    <s v="GV"/>
    <x v="56"/>
    <x v="53"/>
    <s v="A"/>
    <n v="4"/>
    <x v="1"/>
    <s v="S"/>
    <x v="132"/>
    <x v="171"/>
    <n v="101509699"/>
    <n v="203019398"/>
    <n v="13821.49"/>
    <n v="27758.2"/>
    <n v="6"/>
    <n v="-101509.69899999999"/>
    <x v="12"/>
    <x v="11"/>
    <x v="2"/>
  </r>
  <r>
    <s v="GV"/>
    <x v="56"/>
    <x v="53"/>
    <s v="A"/>
    <n v="4"/>
    <x v="1"/>
    <s v="S"/>
    <x v="133"/>
    <x v="172"/>
    <n v="95835300"/>
    <n v="156525600"/>
    <n v="13506.4"/>
    <n v="21838.84"/>
    <n v="6"/>
    <n v="-60690.3"/>
    <x v="12"/>
    <x v="11"/>
    <x v="2"/>
  </r>
  <r>
    <s v="GV"/>
    <x v="56"/>
    <x v="53"/>
    <s v="A"/>
    <n v="4"/>
    <x v="1"/>
    <s v="S"/>
    <x v="134"/>
    <x v="173"/>
    <n v="12653415"/>
    <n v="13450815"/>
    <n v="1722.2"/>
    <n v="1831.68"/>
    <n v="6"/>
    <n v="-797.4"/>
    <x v="12"/>
    <x v="11"/>
    <x v="2"/>
  </r>
  <r>
    <s v="GV"/>
    <x v="56"/>
    <x v="53"/>
    <s v="A"/>
    <n v="4"/>
    <x v="1"/>
    <s v="S"/>
    <x v="135"/>
    <x v="174"/>
    <n v="163284000"/>
    <n v="164029000"/>
    <n v="22533.61"/>
    <n v="22635.89"/>
    <n v="6"/>
    <n v="-745"/>
    <x v="12"/>
    <x v="11"/>
    <x v="2"/>
  </r>
  <r>
    <s v="GV"/>
    <x v="56"/>
    <x v="53"/>
    <s v="A"/>
    <n v="4"/>
    <x v="1"/>
    <s v="S"/>
    <x v="136"/>
    <x v="28"/>
    <n v="4278261358"/>
    <n v="4538495165"/>
    <n v="596278.4"/>
    <n v="632007.04"/>
    <n v="6"/>
    <n v="-260233.807"/>
    <x v="12"/>
    <x v="11"/>
    <x v="2"/>
  </r>
  <r>
    <s v="GV"/>
    <x v="56"/>
    <x v="53"/>
    <s v="A"/>
    <n v="4"/>
    <x v="1"/>
    <s v="S"/>
    <x v="137"/>
    <x v="175"/>
    <n v="138000000"/>
    <n v="346006200"/>
    <n v="19903.63"/>
    <n v="48461.71"/>
    <n v="6"/>
    <n v="-208006.2"/>
    <x v="12"/>
    <x v="11"/>
    <x v="2"/>
  </r>
  <r>
    <s v="GV"/>
    <x v="56"/>
    <x v="53"/>
    <s v="A"/>
    <n v="4"/>
    <x v="1"/>
    <s v="S"/>
    <x v="138"/>
    <x v="176"/>
    <n v="79770000"/>
    <n v="91270000"/>
    <n v="10969.45"/>
    <n v="12548.34"/>
    <n v="6"/>
    <n v="-11500"/>
    <x v="12"/>
    <x v="11"/>
    <x v="2"/>
  </r>
  <r>
    <s v="GV"/>
    <x v="56"/>
    <x v="53"/>
    <s v="A"/>
    <n v="4"/>
    <x v="1"/>
    <s v="S"/>
    <x v="139"/>
    <x v="177"/>
    <n v="116694001"/>
    <n v="269804022"/>
    <n v="16403.990000000002"/>
    <n v="37425.129999999997"/>
    <n v="6"/>
    <n v="-153110.02100000001"/>
    <x v="12"/>
    <x v="11"/>
    <x v="2"/>
  </r>
  <r>
    <s v="GV"/>
    <x v="56"/>
    <x v="53"/>
    <s v="A"/>
    <n v="4"/>
    <x v="1"/>
    <s v="S"/>
    <x v="58"/>
    <x v="62"/>
    <n v="0"/>
    <n v="33000000"/>
    <n v="82.35"/>
    <n v="4613.0600000000004"/>
    <n v="6"/>
    <n v="-33000"/>
    <x v="12"/>
    <x v="11"/>
    <x v="2"/>
  </r>
  <r>
    <s v="GV"/>
    <x v="56"/>
    <x v="53"/>
    <s v="A"/>
    <n v="4"/>
    <x v="1"/>
    <s v="S"/>
    <x v="140"/>
    <x v="178"/>
    <n v="6330000"/>
    <n v="11401000"/>
    <n v="862.06"/>
    <n v="1558.28"/>
    <n v="6"/>
    <n v="-5071"/>
    <x v="12"/>
    <x v="11"/>
    <x v="2"/>
  </r>
  <r>
    <s v="GV"/>
    <x v="56"/>
    <x v="53"/>
    <s v="A"/>
    <n v="4"/>
    <x v="1"/>
    <s v="S"/>
    <x v="141"/>
    <x v="179"/>
    <n v="104000000"/>
    <n v="739000000"/>
    <n v="15890.51"/>
    <n v="103072.43"/>
    <n v="6"/>
    <n v="-635000"/>
    <x v="12"/>
    <x v="11"/>
    <x v="2"/>
  </r>
  <r>
    <s v="GV"/>
    <x v="56"/>
    <x v="53"/>
    <s v="A"/>
    <n v="4"/>
    <x v="1"/>
    <s v="S"/>
    <x v="142"/>
    <x v="180"/>
    <n v="0"/>
    <n v="41000000"/>
    <n v="0"/>
    <n v="5629.07"/>
    <n v="6"/>
    <n v="-41000"/>
    <x v="12"/>
    <x v="11"/>
    <x v="2"/>
  </r>
  <r>
    <s v="GV"/>
    <x v="56"/>
    <x v="53"/>
    <s v="A"/>
    <n v="4"/>
    <x v="1"/>
    <s v="S"/>
    <x v="143"/>
    <x v="181"/>
    <n v="0"/>
    <n v="2970000"/>
    <n v="0"/>
    <n v="407.76"/>
    <n v="6"/>
    <n v="-2970"/>
    <x v="12"/>
    <x v="11"/>
    <x v="2"/>
  </r>
  <r>
    <s v="GV"/>
    <x v="56"/>
    <x v="53"/>
    <s v="A"/>
    <n v="4"/>
    <x v="1"/>
    <s v="S"/>
    <x v="144"/>
    <x v="182"/>
    <n v="70000000"/>
    <n v="73500000"/>
    <n v="9538.35"/>
    <n v="10018.879999999999"/>
    <n v="6"/>
    <n v="-3500"/>
    <x v="12"/>
    <x v="11"/>
    <x v="2"/>
  </r>
  <r>
    <s v="GV"/>
    <x v="57"/>
    <x v="54"/>
    <s v="A"/>
    <n v="4"/>
    <x v="0"/>
    <s v="S"/>
    <x v="0"/>
    <x v="0"/>
    <n v="98359780193"/>
    <n v="99506595339"/>
    <n v="13481229.560000001"/>
    <n v="13638680.82"/>
    <n v="6"/>
    <n v="-1146815.1459999999"/>
    <x v="0"/>
    <x v="0"/>
    <x v="0"/>
  </r>
  <r>
    <s v="GV"/>
    <x v="57"/>
    <x v="54"/>
    <s v="A"/>
    <n v="4"/>
    <x v="1"/>
    <s v="S"/>
    <x v="109"/>
    <x v="148"/>
    <n v="73089530"/>
    <n v="203539164"/>
    <n v="9816"/>
    <n v="27726"/>
    <n v="6"/>
    <n v="-130449.63400000001"/>
    <x v="12"/>
    <x v="11"/>
    <x v="2"/>
  </r>
  <r>
    <s v="GV"/>
    <x v="57"/>
    <x v="54"/>
    <s v="A"/>
    <n v="4"/>
    <x v="1"/>
    <s v="S"/>
    <x v="110"/>
    <x v="149"/>
    <n v="1441871570"/>
    <n v="1506788290"/>
    <n v="197353.32"/>
    <n v="206266.02"/>
    <n v="6"/>
    <n v="-64916.72"/>
    <x v="12"/>
    <x v="11"/>
    <x v="2"/>
  </r>
  <r>
    <s v="GV"/>
    <x v="57"/>
    <x v="54"/>
    <s v="A"/>
    <n v="4"/>
    <x v="1"/>
    <s v="S"/>
    <x v="145"/>
    <x v="183"/>
    <n v="3121065"/>
    <n v="71188023"/>
    <n v="0"/>
    <n v="9345.2099999999991"/>
    <n v="6"/>
    <n v="-68066.957999999999"/>
    <x v="12"/>
    <x v="11"/>
    <x v="2"/>
  </r>
  <r>
    <s v="GV"/>
    <x v="57"/>
    <x v="54"/>
    <s v="A"/>
    <n v="4"/>
    <x v="1"/>
    <s v="S"/>
    <x v="146"/>
    <x v="116"/>
    <n v="775086607"/>
    <n v="796311076"/>
    <n v="107000"/>
    <n v="109914"/>
    <n v="6"/>
    <n v="-21224.469000000001"/>
    <x v="12"/>
    <x v="11"/>
    <x v="2"/>
  </r>
  <r>
    <s v="GV"/>
    <x v="57"/>
    <x v="54"/>
    <s v="A"/>
    <n v="4"/>
    <x v="1"/>
    <s v="S"/>
    <x v="147"/>
    <x v="184"/>
    <n v="554365"/>
    <n v="26047035"/>
    <n v="0"/>
    <n v="3500"/>
    <n v="6"/>
    <n v="-25492.67"/>
    <x v="12"/>
    <x v="11"/>
    <x v="2"/>
  </r>
  <r>
    <s v="GV"/>
    <x v="57"/>
    <x v="54"/>
    <s v="A"/>
    <n v="4"/>
    <x v="1"/>
    <s v="S"/>
    <x v="148"/>
    <x v="185"/>
    <n v="1598203285"/>
    <n v="1657513584"/>
    <n v="218658.68"/>
    <n v="226801.65"/>
    <n v="6"/>
    <n v="-59310.298999999999"/>
    <x v="12"/>
    <x v="11"/>
    <x v="2"/>
  </r>
  <r>
    <s v="GV"/>
    <x v="57"/>
    <x v="54"/>
    <s v="A"/>
    <n v="4"/>
    <x v="1"/>
    <s v="S"/>
    <x v="149"/>
    <x v="186"/>
    <n v="121895269"/>
    <n v="145931215"/>
    <n v="16500"/>
    <n v="19800"/>
    <n v="6"/>
    <n v="-24035.946"/>
    <x v="12"/>
    <x v="11"/>
    <x v="2"/>
  </r>
  <r>
    <s v="GV"/>
    <x v="57"/>
    <x v="54"/>
    <s v="A"/>
    <n v="4"/>
    <x v="1"/>
    <s v="S"/>
    <x v="150"/>
    <x v="187"/>
    <n v="1315872"/>
    <n v="71238624"/>
    <n v="0"/>
    <n v="9600"/>
    <n v="6"/>
    <n v="-69922.751999999993"/>
    <x v="12"/>
    <x v="11"/>
    <x v="2"/>
  </r>
  <r>
    <s v="GV"/>
    <x v="57"/>
    <x v="54"/>
    <s v="A"/>
    <n v="4"/>
    <x v="1"/>
    <s v="S"/>
    <x v="130"/>
    <x v="169"/>
    <n v="55931493721"/>
    <n v="55954623220"/>
    <n v="7701074.4500000002"/>
    <n v="7704250"/>
    <n v="6"/>
    <n v="-23129.499"/>
    <x v="12"/>
    <x v="11"/>
    <x v="2"/>
  </r>
  <r>
    <s v="GV"/>
    <x v="57"/>
    <x v="54"/>
    <s v="A"/>
    <n v="4"/>
    <x v="1"/>
    <s v="S"/>
    <x v="136"/>
    <x v="28"/>
    <n v="61733181"/>
    <n v="136280595"/>
    <n v="8022.35"/>
    <n v="18257.29"/>
    <n v="6"/>
    <n v="-74547.414000000004"/>
    <x v="12"/>
    <x v="11"/>
    <x v="2"/>
  </r>
  <r>
    <s v="GV"/>
    <x v="57"/>
    <x v="54"/>
    <s v="A"/>
    <n v="4"/>
    <x v="1"/>
    <s v="S"/>
    <x v="151"/>
    <x v="188"/>
    <n v="1005166"/>
    <n v="34954847"/>
    <n v="0"/>
    <n v="4661.1000000000004"/>
    <n v="6"/>
    <n v="-33949.680999999997"/>
    <x v="12"/>
    <x v="11"/>
    <x v="2"/>
  </r>
  <r>
    <s v="GV"/>
    <x v="57"/>
    <x v="54"/>
    <s v="A"/>
    <n v="4"/>
    <x v="1"/>
    <s v="S"/>
    <x v="152"/>
    <x v="189"/>
    <n v="290810880"/>
    <n v="553021200"/>
    <n v="39000"/>
    <n v="75000"/>
    <n v="6"/>
    <n v="-262210.32"/>
    <x v="12"/>
    <x v="11"/>
    <x v="2"/>
  </r>
  <r>
    <s v="GV"/>
    <x v="57"/>
    <x v="54"/>
    <s v="A"/>
    <n v="4"/>
    <x v="1"/>
    <s v="S"/>
    <x v="139"/>
    <x v="177"/>
    <n v="272295"/>
    <n v="11197725"/>
    <n v="0"/>
    <n v="1500"/>
    <n v="6"/>
    <n v="-10925.43"/>
    <x v="12"/>
    <x v="11"/>
    <x v="2"/>
  </r>
  <r>
    <s v="GV"/>
    <x v="57"/>
    <x v="54"/>
    <s v="A"/>
    <n v="4"/>
    <x v="1"/>
    <s v="S"/>
    <x v="153"/>
    <x v="190"/>
    <n v="0"/>
    <n v="76478010"/>
    <n v="0"/>
    <n v="10500"/>
    <n v="6"/>
    <n v="-76478.009999999995"/>
    <x v="12"/>
    <x v="11"/>
    <x v="2"/>
  </r>
  <r>
    <s v="GV"/>
    <x v="57"/>
    <x v="54"/>
    <s v="A"/>
    <n v="4"/>
    <x v="1"/>
    <s v="S"/>
    <x v="154"/>
    <x v="191"/>
    <n v="0"/>
    <n v="202155344"/>
    <n v="0"/>
    <n v="27754.79"/>
    <n v="6"/>
    <n v="-202155.34400000001"/>
    <x v="12"/>
    <x v="11"/>
    <x v="2"/>
  </r>
  <r>
    <s v="GV"/>
    <x v="58"/>
    <x v="55"/>
    <s v="A"/>
    <n v="3"/>
    <x v="0"/>
    <s v="N"/>
    <x v="0"/>
    <x v="0"/>
    <n v="113787406593"/>
    <n v="233138384739"/>
    <n v="15276266.83"/>
    <n v="31662483.870000001"/>
    <n v="6"/>
    <n v="-119350978.146"/>
    <x v="0"/>
    <x v="0"/>
    <x v="0"/>
  </r>
  <r>
    <s v="GV"/>
    <x v="59"/>
    <x v="56"/>
    <s v="A"/>
    <n v="4"/>
    <x v="0"/>
    <s v="S"/>
    <x v="0"/>
    <x v="0"/>
    <n v="64526815214"/>
    <n v="115995330531"/>
    <n v="8535804.6799999997"/>
    <n v="15602141.93"/>
    <n v="6"/>
    <n v="-51468515.317000002"/>
    <x v="0"/>
    <x v="0"/>
    <x v="0"/>
  </r>
  <r>
    <s v="GV"/>
    <x v="59"/>
    <x v="56"/>
    <s v="A"/>
    <n v="4"/>
    <x v="0"/>
    <s v="S"/>
    <x v="36"/>
    <x v="192"/>
    <n v="2432599319"/>
    <n v="14617761262"/>
    <n v="283767.28999999998"/>
    <n v="1956721.39"/>
    <n v="6"/>
    <n v="-12185161.943"/>
    <x v="0"/>
    <x v="0"/>
    <x v="0"/>
  </r>
  <r>
    <s v="GV"/>
    <x v="59"/>
    <x v="56"/>
    <s v="A"/>
    <n v="4"/>
    <x v="1"/>
    <s v="S"/>
    <x v="155"/>
    <x v="193"/>
    <n v="1767385851"/>
    <n v="13790095608"/>
    <n v="196612.7"/>
    <n v="1847263.03"/>
    <n v="6"/>
    <n v="-12022709.756999999"/>
    <x v="13"/>
    <x v="12"/>
    <x v="2"/>
  </r>
  <r>
    <s v="GV"/>
    <x v="59"/>
    <x v="56"/>
    <s v="A"/>
    <n v="4"/>
    <x v="1"/>
    <s v="S"/>
    <x v="156"/>
    <x v="194"/>
    <n v="39878084"/>
    <n v="625335460"/>
    <n v="3387.3"/>
    <n v="83767.3"/>
    <n v="6"/>
    <n v="-585457.37600000005"/>
    <x v="13"/>
    <x v="12"/>
    <x v="2"/>
  </r>
  <r>
    <s v="GV"/>
    <x v="59"/>
    <x v="56"/>
    <s v="A"/>
    <n v="4"/>
    <x v="1"/>
    <s v="S"/>
    <x v="157"/>
    <x v="195"/>
    <n v="625335384"/>
    <n v="202330194"/>
    <n v="83767.289999999994"/>
    <n v="25691.06"/>
    <n v="6"/>
    <n v="423005.19"/>
    <x v="13"/>
    <x v="12"/>
    <x v="2"/>
  </r>
  <r>
    <s v="GV"/>
    <x v="59"/>
    <x v="56"/>
    <s v="A"/>
    <n v="4"/>
    <x v="0"/>
    <s v="S"/>
    <x v="158"/>
    <x v="196"/>
    <n v="6161967485"/>
    <n v="24875634035"/>
    <n v="778322.16"/>
    <n v="3347603.17"/>
    <n v="6"/>
    <n v="-18713666.550000001"/>
    <x v="0"/>
    <x v="0"/>
    <x v="0"/>
  </r>
  <r>
    <s v="GV"/>
    <x v="59"/>
    <x v="56"/>
    <s v="A"/>
    <n v="4"/>
    <x v="1"/>
    <s v="S"/>
    <x v="159"/>
    <x v="197"/>
    <n v="5551349731"/>
    <n v="24176918785"/>
    <n v="697349.52"/>
    <n v="3254535.24"/>
    <n v="6"/>
    <n v="-18625569.054000001"/>
    <x v="13"/>
    <x v="12"/>
    <x v="2"/>
  </r>
  <r>
    <s v="GV"/>
    <x v="59"/>
    <x v="56"/>
    <s v="A"/>
    <n v="4"/>
    <x v="1"/>
    <s v="S"/>
    <x v="160"/>
    <x v="198"/>
    <n v="64690039"/>
    <n v="545221624"/>
    <n v="7499.18"/>
    <n v="73473.460000000006"/>
    <n v="6"/>
    <n v="-480531.58500000002"/>
    <x v="13"/>
    <x v="12"/>
    <x v="2"/>
  </r>
  <r>
    <s v="GV"/>
    <x v="59"/>
    <x v="56"/>
    <s v="A"/>
    <n v="4"/>
    <x v="1"/>
    <s v="S"/>
    <x v="161"/>
    <x v="199"/>
    <n v="545927715"/>
    <n v="153493626"/>
    <n v="73473.460000000006"/>
    <n v="19594.47"/>
    <n v="6"/>
    <n v="392434.08899999998"/>
    <x v="13"/>
    <x v="12"/>
    <x v="2"/>
  </r>
  <r>
    <s v="GV"/>
    <x v="59"/>
    <x v="56"/>
    <s v="A"/>
    <n v="4"/>
    <x v="0"/>
    <s v="S"/>
    <x v="94"/>
    <x v="200"/>
    <n v="40704897"/>
    <n v="607482894"/>
    <n v="6092.35"/>
    <n v="83907.78"/>
    <n v="6"/>
    <n v="-566777.99699999997"/>
    <x v="0"/>
    <x v="0"/>
    <x v="0"/>
  </r>
  <r>
    <s v="GV"/>
    <x v="59"/>
    <x v="56"/>
    <s v="A"/>
    <n v="4"/>
    <x v="1"/>
    <s v="S"/>
    <x v="162"/>
    <x v="201"/>
    <n v="0"/>
    <n v="550269900"/>
    <n v="459.63"/>
    <n v="76008.59"/>
    <n v="6"/>
    <n v="-550269.9"/>
    <x v="13"/>
    <x v="12"/>
    <x v="2"/>
  </r>
  <r>
    <s v="GV"/>
    <x v="59"/>
    <x v="56"/>
    <s v="A"/>
    <n v="4"/>
    <x v="1"/>
    <s v="S"/>
    <x v="163"/>
    <x v="202"/>
    <n v="0"/>
    <n v="40704897"/>
    <n v="33.99"/>
    <n v="5622.54"/>
    <n v="6"/>
    <n v="-40704.896999999997"/>
    <x v="13"/>
    <x v="12"/>
    <x v="2"/>
  </r>
  <r>
    <s v="GV"/>
    <x v="59"/>
    <x v="56"/>
    <s v="A"/>
    <n v="4"/>
    <x v="1"/>
    <s v="S"/>
    <x v="164"/>
    <x v="203"/>
    <n v="40704897"/>
    <n v="16508097"/>
    <n v="5598.73"/>
    <n v="2276.65"/>
    <n v="6"/>
    <n v="24196.799999999999"/>
    <x v="13"/>
    <x v="12"/>
    <x v="2"/>
  </r>
  <r>
    <s v="GV"/>
    <x v="59"/>
    <x v="56"/>
    <s v="A"/>
    <n v="4"/>
    <x v="0"/>
    <s v="S"/>
    <x v="165"/>
    <x v="204"/>
    <n v="37140357091"/>
    <n v="57027373088"/>
    <n v="4837492.55"/>
    <n v="7567867.8300000001"/>
    <n v="6"/>
    <n v="-19887015.997000001"/>
    <x v="0"/>
    <x v="0"/>
    <x v="0"/>
  </r>
  <r>
    <s v="GV"/>
    <x v="59"/>
    <x v="56"/>
    <s v="A"/>
    <n v="4"/>
    <x v="1"/>
    <s v="S"/>
    <x v="166"/>
    <x v="205"/>
    <n v="26968123694"/>
    <n v="49054036964"/>
    <n v="3461027.57"/>
    <n v="6493299.0599999996"/>
    <n v="6"/>
    <n v="-22085913.27"/>
    <x v="13"/>
    <x v="12"/>
    <x v="2"/>
  </r>
  <r>
    <s v="GV"/>
    <x v="59"/>
    <x v="56"/>
    <s v="A"/>
    <n v="4"/>
    <x v="1"/>
    <s v="S"/>
    <x v="167"/>
    <x v="203"/>
    <n v="4493458309"/>
    <n v="2294561036"/>
    <n v="605538.73"/>
    <n v="303642.52"/>
    <n v="6"/>
    <n v="2198897.273"/>
    <x v="13"/>
    <x v="12"/>
    <x v="2"/>
  </r>
  <r>
    <s v="GV"/>
    <x v="59"/>
    <x v="56"/>
    <s v="A"/>
    <n v="4"/>
    <x v="1"/>
    <s v="S"/>
    <x v="168"/>
    <x v="206"/>
    <n v="1023460095"/>
    <n v="1107576960"/>
    <n v="141201.70000000001"/>
    <n v="152750.47"/>
    <n v="6"/>
    <n v="-84116.865000000005"/>
    <x v="13"/>
    <x v="12"/>
    <x v="2"/>
  </r>
  <r>
    <s v="GV"/>
    <x v="59"/>
    <x v="56"/>
    <s v="A"/>
    <n v="4"/>
    <x v="1"/>
    <s v="S"/>
    <x v="169"/>
    <x v="207"/>
    <n v="177332158"/>
    <n v="197627216"/>
    <n v="24417.43"/>
    <n v="27203.83"/>
    <n v="6"/>
    <n v="-20295.058000000001"/>
    <x v="13"/>
    <x v="12"/>
    <x v="2"/>
  </r>
  <r>
    <s v="GV"/>
    <x v="59"/>
    <x v="56"/>
    <s v="A"/>
    <n v="4"/>
    <x v="1"/>
    <s v="S"/>
    <x v="170"/>
    <x v="208"/>
    <n v="142365673"/>
    <n v="153846580"/>
    <n v="19618.439999999999"/>
    <n v="21194.7"/>
    <n v="6"/>
    <n v="-11480.906999999999"/>
    <x v="13"/>
    <x v="12"/>
    <x v="2"/>
  </r>
  <r>
    <s v="GV"/>
    <x v="60"/>
    <x v="57"/>
    <s v="A"/>
    <n v="4"/>
    <x v="0"/>
    <s v="S"/>
    <x v="0"/>
    <x v="0"/>
    <n v="35562097571"/>
    <n v="103444560400"/>
    <n v="4887657.0599999996"/>
    <n v="14207536.85"/>
    <n v="6"/>
    <n v="-67882462.828999996"/>
    <x v="0"/>
    <x v="0"/>
    <x v="0"/>
  </r>
  <r>
    <s v="GV"/>
    <x v="60"/>
    <x v="57"/>
    <s v="A"/>
    <n v="4"/>
    <x v="1"/>
    <s v="S"/>
    <x v="171"/>
    <x v="209"/>
    <n v="30982964158"/>
    <n v="98865426987"/>
    <n v="4265577.63"/>
    <n v="13585457.42"/>
    <n v="6"/>
    <n v="-67882462.828999996"/>
    <x v="14"/>
    <x v="13"/>
    <x v="2"/>
  </r>
  <r>
    <s v="GV"/>
    <x v="61"/>
    <x v="58"/>
    <s v="A"/>
    <n v="3"/>
    <x v="0"/>
    <s v="N"/>
    <x v="0"/>
    <x v="0"/>
    <n v="682058293349"/>
    <n v="686259407775"/>
    <n v="93617080.310000002"/>
    <n v="94193869.670000002"/>
    <n v="6"/>
    <n v="-4201114.426"/>
    <x v="0"/>
    <x v="0"/>
    <x v="0"/>
  </r>
  <r>
    <s v="GV"/>
    <x v="62"/>
    <x v="59"/>
    <s v="A"/>
    <n v="4"/>
    <x v="0"/>
    <s v="N"/>
    <x v="0"/>
    <x v="0"/>
    <n v="20844009771"/>
    <n v="21552524232"/>
    <n v="2866486.31"/>
    <n v="2963761.35"/>
    <n v="6"/>
    <n v="-708514.46100000001"/>
    <x v="0"/>
    <x v="0"/>
    <x v="0"/>
  </r>
  <r>
    <s v="GV"/>
    <x v="63"/>
    <x v="60"/>
    <s v="A"/>
    <n v="5"/>
    <x v="1"/>
    <s v="N"/>
    <x v="0"/>
    <x v="0"/>
    <n v="6966499413"/>
    <n v="7432196767"/>
    <n v="970653.34"/>
    <n v="1034590.96"/>
    <n v="6"/>
    <n v="-465697.35399999999"/>
    <x v="15"/>
    <x v="14"/>
    <x v="2"/>
  </r>
  <r>
    <s v="GV"/>
    <x v="64"/>
    <x v="61"/>
    <s v="A"/>
    <n v="5"/>
    <x v="0"/>
    <s v="S"/>
    <x v="0"/>
    <x v="0"/>
    <n v="1401113161"/>
    <n v="1643930268"/>
    <n v="195864.13"/>
    <n v="229201.55"/>
    <n v="6"/>
    <n v="-242817.10699999999"/>
    <x v="0"/>
    <x v="0"/>
    <x v="0"/>
  </r>
  <r>
    <s v="GV"/>
    <x v="64"/>
    <x v="61"/>
    <s v="A"/>
    <n v="5"/>
    <x v="1"/>
    <s v="S"/>
    <x v="172"/>
    <x v="210"/>
    <n v="1401113161"/>
    <n v="1643930268"/>
    <n v="195864.13"/>
    <n v="229201.55"/>
    <n v="6"/>
    <n v="-242817.10699999999"/>
    <x v="15"/>
    <x v="14"/>
    <x v="2"/>
  </r>
  <r>
    <s v="GV"/>
    <x v="65"/>
    <x v="62"/>
    <s v="A"/>
    <n v="4"/>
    <x v="1"/>
    <s v="N"/>
    <x v="0"/>
    <x v="0"/>
    <n v="920211942"/>
    <n v="959017943"/>
    <n v="126383.31"/>
    <n v="131711.16"/>
    <n v="6"/>
    <n v="-38806.000999999997"/>
    <x v="16"/>
    <x v="15"/>
    <x v="2"/>
  </r>
  <r>
    <s v="GV"/>
    <x v="66"/>
    <x v="63"/>
    <s v="A"/>
    <n v="4"/>
    <x v="1"/>
    <s v="N"/>
    <x v="0"/>
    <x v="0"/>
    <n v="10928186051"/>
    <n v="11401167584"/>
    <n v="1533085.01"/>
    <n v="1598022.71"/>
    <n v="6"/>
    <n v="-472981.533"/>
    <x v="14"/>
    <x v="13"/>
    <x v="2"/>
  </r>
  <r>
    <s v="GV"/>
    <x v="67"/>
    <x v="64"/>
    <s v="A"/>
    <n v="4"/>
    <x v="0"/>
    <s v="S"/>
    <x v="0"/>
    <x v="0"/>
    <n v="583641023459"/>
    <n v="585408812193"/>
    <n v="80052917.329999998"/>
    <n v="80295624.769999996"/>
    <n v="6"/>
    <n v="-1767788.7339999999"/>
    <x v="0"/>
    <x v="0"/>
    <x v="0"/>
  </r>
  <r>
    <s v="GV"/>
    <x v="67"/>
    <x v="64"/>
    <s v="A"/>
    <n v="4"/>
    <x v="1"/>
    <s v="S"/>
    <x v="3"/>
    <x v="211"/>
    <n v="100260300"/>
    <n v="102099829"/>
    <n v="13779.33"/>
    <n v="14031.89"/>
    <n v="6"/>
    <n v="-1839.529"/>
    <x v="14"/>
    <x v="13"/>
    <x v="2"/>
  </r>
  <r>
    <s v="GV"/>
    <x v="67"/>
    <x v="64"/>
    <s v="A"/>
    <n v="4"/>
    <x v="1"/>
    <s v="S"/>
    <x v="94"/>
    <x v="212"/>
    <n v="25763247725"/>
    <n v="26333847725"/>
    <n v="3558171.34"/>
    <n v="3636511.51"/>
    <n v="6"/>
    <n v="-570600"/>
    <x v="14"/>
    <x v="13"/>
    <x v="2"/>
  </r>
  <r>
    <s v="GV"/>
    <x v="67"/>
    <x v="64"/>
    <s v="A"/>
    <n v="4"/>
    <x v="1"/>
    <s v="S"/>
    <x v="83"/>
    <x v="213"/>
    <n v="8398430"/>
    <n v="9148432"/>
    <n v="1160.0899999999999"/>
    <n v="1263.06"/>
    <n v="6"/>
    <n v="-750.00199999999995"/>
    <x v="14"/>
    <x v="13"/>
    <x v="2"/>
  </r>
  <r>
    <s v="GV"/>
    <x v="67"/>
    <x v="64"/>
    <s v="A"/>
    <n v="4"/>
    <x v="1"/>
    <s v="S"/>
    <x v="62"/>
    <x v="214"/>
    <n v="2100000"/>
    <n v="3300000"/>
    <n v="297.87"/>
    <n v="462.62"/>
    <n v="6"/>
    <n v="-1200"/>
    <x v="14"/>
    <x v="13"/>
    <x v="2"/>
  </r>
  <r>
    <s v="GV"/>
    <x v="67"/>
    <x v="64"/>
    <s v="A"/>
    <n v="4"/>
    <x v="1"/>
    <s v="S"/>
    <x v="173"/>
    <x v="215"/>
    <n v="1306600797"/>
    <n v="2500000000"/>
    <n v="194377.7"/>
    <n v="358224.69"/>
    <n v="6"/>
    <n v="-1193399.203"/>
    <x v="14"/>
    <x v="13"/>
    <x v="2"/>
  </r>
  <r>
    <s v="GV"/>
    <x v="68"/>
    <x v="58"/>
    <s v="A"/>
    <n v="4"/>
    <x v="0"/>
    <s v="S"/>
    <x v="0"/>
    <x v="0"/>
    <n v="28187491155"/>
    <n v="29399095454"/>
    <n v="3869707.4"/>
    <n v="4036053.85"/>
    <n v="6"/>
    <n v="-1211604.2990000001"/>
    <x v="0"/>
    <x v="0"/>
    <x v="0"/>
  </r>
  <r>
    <s v="GV"/>
    <x v="68"/>
    <x v="58"/>
    <s v="A"/>
    <n v="4"/>
    <x v="1"/>
    <s v="S"/>
    <x v="35"/>
    <x v="216"/>
    <n v="263160403"/>
    <n v="969858789"/>
    <n v="37932.51"/>
    <n v="134958.22"/>
    <n v="6"/>
    <n v="-706698.38600000006"/>
    <x v="14"/>
    <x v="13"/>
    <x v="2"/>
  </r>
  <r>
    <s v="GV"/>
    <x v="68"/>
    <x v="58"/>
    <s v="A"/>
    <n v="4"/>
    <x v="1"/>
    <s v="S"/>
    <x v="36"/>
    <x v="217"/>
    <n v="19457483845"/>
    <n v="19611276462"/>
    <n v="2659909.13"/>
    <n v="2681023.9900000002"/>
    <n v="6"/>
    <n v="-153792.617"/>
    <x v="14"/>
    <x v="13"/>
    <x v="2"/>
  </r>
  <r>
    <s v="GV"/>
    <x v="68"/>
    <x v="58"/>
    <s v="A"/>
    <n v="4"/>
    <x v="1"/>
    <s v="S"/>
    <x v="174"/>
    <x v="218"/>
    <n v="55078106"/>
    <n v="83094394"/>
    <n v="7503.78"/>
    <n v="11350.26"/>
    <n v="6"/>
    <n v="-28016.288"/>
    <x v="14"/>
    <x v="13"/>
    <x v="2"/>
  </r>
  <r>
    <s v="GV"/>
    <x v="68"/>
    <x v="58"/>
    <s v="A"/>
    <n v="4"/>
    <x v="1"/>
    <s v="S"/>
    <x v="175"/>
    <x v="219"/>
    <n v="30137437"/>
    <n v="30737437"/>
    <n v="4143.67"/>
    <n v="4226.05"/>
    <n v="6"/>
    <n v="-600"/>
    <x v="14"/>
    <x v="13"/>
    <x v="2"/>
  </r>
  <r>
    <s v="GV"/>
    <x v="68"/>
    <x v="58"/>
    <s v="A"/>
    <n v="4"/>
    <x v="1"/>
    <s v="S"/>
    <x v="3"/>
    <x v="220"/>
    <n v="0"/>
    <n v="3916366"/>
    <n v="1.49"/>
    <n v="539.17999999999995"/>
    <n v="6"/>
    <n v="-3916.366"/>
    <x v="14"/>
    <x v="13"/>
    <x v="2"/>
  </r>
  <r>
    <s v="GV"/>
    <x v="68"/>
    <x v="58"/>
    <s v="A"/>
    <n v="4"/>
    <x v="1"/>
    <s v="S"/>
    <x v="76"/>
    <x v="221"/>
    <n v="7272912"/>
    <n v="153593554"/>
    <n v="0"/>
    <n v="20089"/>
    <n v="6"/>
    <n v="-146320.64199999999"/>
    <x v="14"/>
    <x v="13"/>
    <x v="2"/>
  </r>
  <r>
    <s v="GV"/>
    <x v="68"/>
    <x v="58"/>
    <s v="A"/>
    <n v="4"/>
    <x v="1"/>
    <s v="S"/>
    <x v="94"/>
    <x v="222"/>
    <n v="11740000"/>
    <n v="184000000"/>
    <n v="2578.1799999999998"/>
    <n v="26228.51"/>
    <n v="6"/>
    <n v="-172260"/>
    <x v="14"/>
    <x v="13"/>
    <x v="2"/>
  </r>
  <r>
    <s v="GV"/>
    <x v="69"/>
    <x v="65"/>
    <s v="A"/>
    <n v="4"/>
    <x v="0"/>
    <s v="S"/>
    <x v="0"/>
    <x v="0"/>
    <n v="271043496"/>
    <n v="272462894"/>
    <n v="37835.760000000002"/>
    <n v="38030.639999999999"/>
    <n v="6"/>
    <n v="-1419.3979999999999"/>
    <x v="0"/>
    <x v="0"/>
    <x v="0"/>
  </r>
  <r>
    <s v="GV"/>
    <x v="69"/>
    <x v="65"/>
    <s v="A"/>
    <n v="4"/>
    <x v="1"/>
    <s v="S"/>
    <x v="36"/>
    <x v="223"/>
    <n v="60652978"/>
    <n v="62072376"/>
    <n v="8471.69"/>
    <n v="8666.57"/>
    <n v="6"/>
    <n v="-1419.3979999999999"/>
    <x v="16"/>
    <x v="15"/>
    <x v="2"/>
  </r>
  <r>
    <s v="GV"/>
    <x v="70"/>
    <x v="66"/>
    <s v="A"/>
    <n v="3"/>
    <x v="0"/>
    <s v="N"/>
    <x v="0"/>
    <x v="0"/>
    <n v="880975993"/>
    <n v="920114214"/>
    <n v="121220.89"/>
    <n v="126594.35"/>
    <n v="6"/>
    <n v="-39138.220999999998"/>
    <x v="0"/>
    <x v="0"/>
    <x v="0"/>
  </r>
  <r>
    <s v="GV"/>
    <x v="71"/>
    <x v="67"/>
    <s v="A"/>
    <n v="4"/>
    <x v="0"/>
    <s v="S"/>
    <x v="0"/>
    <x v="0"/>
    <n v="880975993"/>
    <n v="920114214"/>
    <n v="121220.89"/>
    <n v="126594.35"/>
    <n v="6"/>
    <n v="-39138.220999999998"/>
    <x v="0"/>
    <x v="0"/>
    <x v="0"/>
  </r>
  <r>
    <s v="GV"/>
    <x v="71"/>
    <x v="67"/>
    <s v="A"/>
    <n v="4"/>
    <x v="1"/>
    <s v="S"/>
    <x v="176"/>
    <x v="224"/>
    <n v="0"/>
    <n v="39138221"/>
    <n v="127.32"/>
    <n v="5500.78"/>
    <n v="6"/>
    <n v="-39138.220999999998"/>
    <x v="17"/>
    <x v="13"/>
    <x v="2"/>
  </r>
  <r>
    <s v="GV"/>
    <x v="72"/>
    <x v="68"/>
    <s v="A"/>
    <n v="2"/>
    <x v="0"/>
    <s v="N"/>
    <x v="0"/>
    <x v="0"/>
    <n v="482889604703"/>
    <n v="1057358490845"/>
    <n v="64350288.950000003"/>
    <n v="143221631.24000001"/>
    <n v="6"/>
    <n v="-574468886.14199996"/>
    <x v="0"/>
    <x v="0"/>
    <x v="0"/>
  </r>
  <r>
    <s v="GV"/>
    <x v="73"/>
    <x v="69"/>
    <s v="A"/>
    <n v="3"/>
    <x v="0"/>
    <s v="N"/>
    <x v="0"/>
    <x v="0"/>
    <n v="34224948653"/>
    <n v="97632367325"/>
    <n v="4688722.24"/>
    <n v="13394203.68"/>
    <n v="6"/>
    <n v="-63407418.671999998"/>
    <x v="0"/>
    <x v="0"/>
    <x v="0"/>
  </r>
  <r>
    <s v="GV"/>
    <x v="74"/>
    <x v="70"/>
    <s v="A"/>
    <n v="4"/>
    <x v="0"/>
    <s v="S"/>
    <x v="0"/>
    <x v="0"/>
    <n v="8781882953"/>
    <n v="46749469825"/>
    <n v="1044985.86"/>
    <n v="6257721.6799999997"/>
    <n v="6"/>
    <n v="-37967586.872000001"/>
    <x v="0"/>
    <x v="0"/>
    <x v="0"/>
  </r>
  <r>
    <s v="GV"/>
    <x v="74"/>
    <x v="70"/>
    <s v="A"/>
    <n v="4"/>
    <x v="1"/>
    <s v="S"/>
    <x v="177"/>
    <x v="225"/>
    <n v="144788610"/>
    <n v="287387322"/>
    <n v="19072"/>
    <n v="38650"/>
    <n v="6"/>
    <n v="-142598.712"/>
    <x v="17"/>
    <x v="11"/>
    <x v="2"/>
  </r>
  <r>
    <s v="GV"/>
    <x v="74"/>
    <x v="70"/>
    <s v="A"/>
    <n v="4"/>
    <x v="1"/>
    <s v="S"/>
    <x v="178"/>
    <x v="226"/>
    <n v="39703919"/>
    <n v="50432691"/>
    <n v="5350"/>
    <n v="6823"/>
    <n v="6"/>
    <n v="-10728.772000000001"/>
    <x v="17"/>
    <x v="11"/>
    <x v="2"/>
  </r>
  <r>
    <s v="GV"/>
    <x v="74"/>
    <x v="70"/>
    <s v="A"/>
    <n v="4"/>
    <x v="1"/>
    <s v="S"/>
    <x v="179"/>
    <x v="227"/>
    <n v="562341712"/>
    <n v="2085688984"/>
    <n v="66947"/>
    <n v="276094"/>
    <n v="6"/>
    <n v="-1523347.2720000001"/>
    <x v="17"/>
    <x v="11"/>
    <x v="2"/>
  </r>
  <r>
    <s v="GV"/>
    <x v="74"/>
    <x v="70"/>
    <s v="A"/>
    <n v="4"/>
    <x v="1"/>
    <s v="S"/>
    <x v="180"/>
    <x v="228"/>
    <n v="83696136"/>
    <n v="274053545"/>
    <n v="10315"/>
    <n v="36450"/>
    <n v="6"/>
    <n v="-190357.40900000001"/>
    <x v="17"/>
    <x v="11"/>
    <x v="2"/>
  </r>
  <r>
    <s v="GV"/>
    <x v="74"/>
    <x v="70"/>
    <s v="A"/>
    <n v="4"/>
    <x v="1"/>
    <s v="S"/>
    <x v="181"/>
    <x v="229"/>
    <n v="2093934973"/>
    <n v="7101423723"/>
    <n v="250000"/>
    <n v="937500"/>
    <n v="6"/>
    <n v="-5007488.75"/>
    <x v="17"/>
    <x v="11"/>
    <x v="2"/>
  </r>
  <r>
    <s v="GV"/>
    <x v="74"/>
    <x v="70"/>
    <s v="A"/>
    <n v="4"/>
    <x v="1"/>
    <s v="S"/>
    <x v="182"/>
    <x v="230"/>
    <n v="54165125"/>
    <n v="1131730380"/>
    <n v="0"/>
    <n v="147943.64000000001"/>
    <n v="6"/>
    <n v="-1077565.2549999999"/>
    <x v="17"/>
    <x v="11"/>
    <x v="2"/>
  </r>
  <r>
    <s v="GV"/>
    <x v="74"/>
    <x v="70"/>
    <s v="A"/>
    <n v="4"/>
    <x v="1"/>
    <s v="S"/>
    <x v="183"/>
    <x v="231"/>
    <n v="1025341355"/>
    <n v="510504065"/>
    <n v="135615.16"/>
    <n v="64930.9"/>
    <n v="6"/>
    <n v="514837.29"/>
    <x v="17"/>
    <x v="11"/>
    <x v="2"/>
  </r>
  <r>
    <s v="GV"/>
    <x v="74"/>
    <x v="70"/>
    <s v="A"/>
    <n v="4"/>
    <x v="1"/>
    <s v="S"/>
    <x v="184"/>
    <x v="232"/>
    <n v="458447858"/>
    <n v="764359971"/>
    <n v="60000.7"/>
    <n v="102000.71"/>
    <n v="6"/>
    <n v="-305912.11300000001"/>
    <x v="17"/>
    <x v="11"/>
    <x v="2"/>
  </r>
  <r>
    <s v="GV"/>
    <x v="74"/>
    <x v="70"/>
    <s v="A"/>
    <n v="4"/>
    <x v="1"/>
    <s v="S"/>
    <x v="185"/>
    <x v="233"/>
    <n v="78446763"/>
    <n v="288921530"/>
    <n v="9303"/>
    <n v="38200"/>
    <n v="6"/>
    <n v="-210474.76699999999"/>
    <x v="17"/>
    <x v="11"/>
    <x v="2"/>
  </r>
  <r>
    <s v="GV"/>
    <x v="74"/>
    <x v="70"/>
    <s v="A"/>
    <n v="4"/>
    <x v="1"/>
    <s v="S"/>
    <x v="186"/>
    <x v="234"/>
    <n v="1167180310"/>
    <n v="3177459430"/>
    <n v="156000"/>
    <n v="432000"/>
    <n v="6"/>
    <n v="-2010279.12"/>
    <x v="17"/>
    <x v="11"/>
    <x v="2"/>
  </r>
  <r>
    <s v="GV"/>
    <x v="74"/>
    <x v="70"/>
    <s v="A"/>
    <n v="4"/>
    <x v="1"/>
    <s v="S"/>
    <x v="187"/>
    <x v="235"/>
    <n v="430473407"/>
    <n v="25118479733"/>
    <n v="0"/>
    <n v="3389524.21"/>
    <n v="6"/>
    <n v="-24688006.326000001"/>
    <x v="17"/>
    <x v="11"/>
    <x v="2"/>
  </r>
  <r>
    <s v="GV"/>
    <x v="74"/>
    <x v="70"/>
    <s v="A"/>
    <n v="4"/>
    <x v="1"/>
    <s v="S"/>
    <x v="188"/>
    <x v="236"/>
    <n v="1289045924"/>
    <n v="4350934100"/>
    <n v="152120"/>
    <n v="572500"/>
    <n v="6"/>
    <n v="-3061888.176"/>
    <x v="17"/>
    <x v="11"/>
    <x v="2"/>
  </r>
  <r>
    <s v="GV"/>
    <x v="74"/>
    <x v="70"/>
    <s v="A"/>
    <n v="4"/>
    <x v="1"/>
    <s v="S"/>
    <x v="189"/>
    <x v="237"/>
    <n v="76866011"/>
    <n v="219422624"/>
    <n v="9423"/>
    <n v="28995.22"/>
    <n v="6"/>
    <n v="-142556.61300000001"/>
    <x v="17"/>
    <x v="11"/>
    <x v="2"/>
  </r>
  <r>
    <s v="GV"/>
    <x v="74"/>
    <x v="70"/>
    <s v="A"/>
    <n v="4"/>
    <x v="1"/>
    <s v="S"/>
    <x v="190"/>
    <x v="238"/>
    <n v="66930700"/>
    <n v="178151577"/>
    <n v="8340"/>
    <n v="23610"/>
    <n v="6"/>
    <n v="-111220.87699999999"/>
    <x v="17"/>
    <x v="11"/>
    <x v="2"/>
  </r>
  <r>
    <s v="GV"/>
    <x v="75"/>
    <x v="71"/>
    <s v="A"/>
    <n v="4"/>
    <x v="0"/>
    <s v="S"/>
    <x v="0"/>
    <x v="0"/>
    <n v="0"/>
    <n v="25439831800"/>
    <n v="95042.05"/>
    <n v="3587787.67"/>
    <n v="6"/>
    <n v="-25439831.800000001"/>
    <x v="0"/>
    <x v="0"/>
    <x v="0"/>
  </r>
  <r>
    <s v="GV"/>
    <x v="75"/>
    <x v="71"/>
    <s v="A"/>
    <n v="4"/>
    <x v="1"/>
    <s v="S"/>
    <x v="191"/>
    <x v="239"/>
    <n v="0"/>
    <n v="8552838000"/>
    <n v="31953.01"/>
    <n v="1206209.49"/>
    <n v="6"/>
    <n v="-8552838"/>
    <x v="17"/>
    <x v="11"/>
    <x v="2"/>
  </r>
  <r>
    <s v="GV"/>
    <x v="75"/>
    <x v="71"/>
    <s v="A"/>
    <n v="4"/>
    <x v="1"/>
    <s v="S"/>
    <x v="192"/>
    <x v="240"/>
    <n v="0"/>
    <n v="8608750000"/>
    <n v="32161.9"/>
    <n v="1214094.79"/>
    <n v="6"/>
    <n v="-8608750"/>
    <x v="17"/>
    <x v="11"/>
    <x v="2"/>
  </r>
  <r>
    <s v="GV"/>
    <x v="75"/>
    <x v="71"/>
    <s v="A"/>
    <n v="4"/>
    <x v="1"/>
    <s v="S"/>
    <x v="193"/>
    <x v="241"/>
    <n v="0"/>
    <n v="8278243800"/>
    <n v="30927.14"/>
    <n v="1167483.3899999999"/>
    <n v="6"/>
    <n v="-8278243.7999999998"/>
    <x v="17"/>
    <x v="11"/>
    <x v="2"/>
  </r>
  <r>
    <s v="GV"/>
    <x v="76"/>
    <x v="72"/>
    <s v="A"/>
    <n v="3"/>
    <x v="0"/>
    <s v="N"/>
    <x v="0"/>
    <x v="0"/>
    <n v="274991760618"/>
    <n v="726986852347"/>
    <n v="35781936.969999999"/>
    <n v="97838317.129999995"/>
    <n v="6"/>
    <n v="-451995091.72899997"/>
    <x v="0"/>
    <x v="0"/>
    <x v="0"/>
  </r>
  <r>
    <s v="GV"/>
    <x v="77"/>
    <x v="56"/>
    <s v="A"/>
    <n v="4"/>
    <x v="0"/>
    <s v="S"/>
    <x v="0"/>
    <x v="0"/>
    <n v="99042294059"/>
    <n v="253512660116"/>
    <n v="12807717.710000001"/>
    <n v="34015628.890000001"/>
    <n v="6"/>
    <n v="-154470366.05700001"/>
    <x v="0"/>
    <x v="0"/>
    <x v="0"/>
  </r>
  <r>
    <s v="GV"/>
    <x v="77"/>
    <x v="56"/>
    <s v="A"/>
    <n v="4"/>
    <x v="0"/>
    <s v="S"/>
    <x v="35"/>
    <x v="242"/>
    <n v="27140917281"/>
    <n v="28628694950"/>
    <n v="3819914.84"/>
    <n v="4024178.33"/>
    <n v="6"/>
    <n v="-1487777.669"/>
    <x v="0"/>
    <x v="0"/>
    <x v="0"/>
  </r>
  <r>
    <s v="GV"/>
    <x v="77"/>
    <x v="56"/>
    <s v="A"/>
    <n v="4"/>
    <x v="1"/>
    <s v="S"/>
    <x v="194"/>
    <x v="243"/>
    <n v="11828074526"/>
    <n v="13394795383"/>
    <n v="1667145.34"/>
    <n v="1882247.29"/>
    <n v="6"/>
    <n v="-1566720.8570000001"/>
    <x v="18"/>
    <x v="12"/>
    <x v="2"/>
  </r>
  <r>
    <s v="GV"/>
    <x v="77"/>
    <x v="56"/>
    <s v="A"/>
    <n v="4"/>
    <x v="1"/>
    <s v="S"/>
    <x v="195"/>
    <x v="244"/>
    <n v="7455702107"/>
    <n v="8321528704"/>
    <n v="1049608.96"/>
    <n v="1168482.07"/>
    <n v="6"/>
    <n v="-865826.59699999995"/>
    <x v="18"/>
    <x v="12"/>
    <x v="2"/>
  </r>
  <r>
    <s v="GV"/>
    <x v="77"/>
    <x v="56"/>
    <s v="A"/>
    <n v="4"/>
    <x v="1"/>
    <s v="S"/>
    <x v="196"/>
    <x v="195"/>
    <n v="7857140648"/>
    <n v="6912370863"/>
    <n v="1103160.54"/>
    <n v="973448.97"/>
    <n v="6"/>
    <n v="944769.78500000003"/>
    <x v="18"/>
    <x v="12"/>
    <x v="2"/>
  </r>
  <r>
    <s v="GV"/>
    <x v="77"/>
    <x v="56"/>
    <s v="A"/>
    <n v="4"/>
    <x v="0"/>
    <s v="S"/>
    <x v="36"/>
    <x v="245"/>
    <n v="16466582769"/>
    <n v="39972873683"/>
    <n v="1962241.24"/>
    <n v="5189522.58"/>
    <n v="6"/>
    <n v="-23506290.914000001"/>
    <x v="0"/>
    <x v="0"/>
    <x v="0"/>
  </r>
  <r>
    <s v="GV"/>
    <x v="77"/>
    <x v="56"/>
    <s v="A"/>
    <n v="4"/>
    <x v="1"/>
    <s v="S"/>
    <x v="155"/>
    <x v="246"/>
    <n v="4331568718"/>
    <n v="28581883600"/>
    <n v="416178.95"/>
    <n v="3745610.59"/>
    <n v="6"/>
    <n v="-24250314.881999999"/>
    <x v="18"/>
    <x v="12"/>
    <x v="2"/>
  </r>
  <r>
    <s v="GV"/>
    <x v="77"/>
    <x v="56"/>
    <s v="A"/>
    <n v="4"/>
    <x v="1"/>
    <s v="S"/>
    <x v="156"/>
    <x v="247"/>
    <n v="2312790244"/>
    <n v="9846997800"/>
    <n v="258601.06"/>
    <n v="1293005.32"/>
    <n v="6"/>
    <n v="-7534207.5559999999"/>
    <x v="18"/>
    <x v="12"/>
    <x v="2"/>
  </r>
  <r>
    <s v="GV"/>
    <x v="77"/>
    <x v="56"/>
    <s v="A"/>
    <n v="4"/>
    <x v="1"/>
    <s v="S"/>
    <x v="157"/>
    <x v="195"/>
    <n v="9822223807"/>
    <n v="1543992283"/>
    <n v="1287461.23"/>
    <n v="150906.67000000001"/>
    <n v="6"/>
    <n v="8278231.5240000002"/>
    <x v="18"/>
    <x v="12"/>
    <x v="2"/>
  </r>
  <r>
    <s v="GV"/>
    <x v="77"/>
    <x v="56"/>
    <s v="A"/>
    <n v="4"/>
    <x v="0"/>
    <s v="S"/>
    <x v="158"/>
    <x v="248"/>
    <n v="36189521438"/>
    <n v="159216915967"/>
    <n v="4459113.0199999996"/>
    <n v="21350081.32"/>
    <n v="6"/>
    <n v="-123027394.529"/>
    <x v="0"/>
    <x v="0"/>
    <x v="0"/>
  </r>
  <r>
    <s v="GV"/>
    <x v="77"/>
    <x v="56"/>
    <s v="A"/>
    <n v="4"/>
    <x v="1"/>
    <s v="S"/>
    <x v="159"/>
    <x v="249"/>
    <n v="4766992853"/>
    <n v="126403446853"/>
    <n v="300000"/>
    <n v="17000000"/>
    <n v="6"/>
    <n v="-121636454"/>
    <x v="18"/>
    <x v="12"/>
    <x v="2"/>
  </r>
  <r>
    <s v="GV"/>
    <x v="77"/>
    <x v="56"/>
    <s v="A"/>
    <n v="4"/>
    <x v="1"/>
    <s v="S"/>
    <x v="160"/>
    <x v="198"/>
    <n v="1379825195"/>
    <n v="30669057137"/>
    <n v="110958.9"/>
    <n v="4132205.47"/>
    <n v="6"/>
    <n v="-29289231.942000002"/>
    <x v="18"/>
    <x v="12"/>
    <x v="2"/>
  </r>
  <r>
    <s v="GV"/>
    <x v="77"/>
    <x v="56"/>
    <s v="A"/>
    <n v="4"/>
    <x v="1"/>
    <s v="S"/>
    <x v="161"/>
    <x v="199"/>
    <n v="30042703390"/>
    <n v="2144411977"/>
    <n v="4048154.12"/>
    <n v="217875.85"/>
    <n v="6"/>
    <n v="27898291.412999999"/>
    <x v="18"/>
    <x v="12"/>
    <x v="2"/>
  </r>
  <r>
    <s v="GV"/>
    <x v="77"/>
    <x v="56"/>
    <s v="A"/>
    <n v="4"/>
    <x v="0"/>
    <s v="S"/>
    <x v="165"/>
    <x v="250"/>
    <n v="12101415970"/>
    <n v="18550318915"/>
    <n v="1570053.14"/>
    <n v="2455451.19"/>
    <n v="6"/>
    <n v="-6448902.9450000003"/>
    <x v="0"/>
    <x v="0"/>
    <x v="0"/>
  </r>
  <r>
    <s v="GV"/>
    <x v="77"/>
    <x v="56"/>
    <s v="A"/>
    <n v="4"/>
    <x v="1"/>
    <s v="S"/>
    <x v="166"/>
    <x v="251"/>
    <n v="6689865019"/>
    <n v="14157204064"/>
    <n v="853802.3"/>
    <n v="1879025.89"/>
    <n v="6"/>
    <n v="-7467339.0449999999"/>
    <x v="18"/>
    <x v="12"/>
    <x v="2"/>
  </r>
  <r>
    <s v="GV"/>
    <x v="77"/>
    <x v="56"/>
    <s v="A"/>
    <n v="4"/>
    <x v="1"/>
    <s v="S"/>
    <x v="197"/>
    <x v="252"/>
    <n v="2418432688"/>
    <n v="3154936974"/>
    <n v="319037.76"/>
    <n v="420155.65"/>
    <n v="6"/>
    <n v="-736504.28599999996"/>
    <x v="18"/>
    <x v="12"/>
    <x v="2"/>
  </r>
  <r>
    <s v="GV"/>
    <x v="77"/>
    <x v="56"/>
    <s v="A"/>
    <n v="4"/>
    <x v="1"/>
    <s v="S"/>
    <x v="167"/>
    <x v="203"/>
    <n v="2993118263"/>
    <n v="1238177877"/>
    <n v="397213.08"/>
    <n v="156269.65"/>
    <n v="6"/>
    <n v="1754940.3859999999"/>
    <x v="18"/>
    <x v="12"/>
    <x v="2"/>
  </r>
  <r>
    <s v="GV"/>
    <x v="78"/>
    <x v="73"/>
    <s v="A"/>
    <n v="4"/>
    <x v="0"/>
    <s v="S"/>
    <x v="0"/>
    <x v="0"/>
    <n v="175949466559"/>
    <n v="473474192231"/>
    <n v="22974219.260000002"/>
    <n v="63822688.240000002"/>
    <n v="6"/>
    <n v="-297524725.67199999"/>
    <x v="0"/>
    <x v="0"/>
    <x v="0"/>
  </r>
  <r>
    <s v="GV"/>
    <x v="78"/>
    <x v="73"/>
    <s v="A"/>
    <n v="4"/>
    <x v="0"/>
    <s v="S"/>
    <x v="2"/>
    <x v="253"/>
    <n v="67883915626"/>
    <n v="182242021113"/>
    <n v="10401205.640000001"/>
    <n v="26101929.379999999"/>
    <n v="6"/>
    <n v="-114358105.487"/>
    <x v="0"/>
    <x v="0"/>
    <x v="0"/>
  </r>
  <r>
    <s v="GV"/>
    <x v="78"/>
    <x v="73"/>
    <s v="A"/>
    <n v="4"/>
    <x v="1"/>
    <s v="S"/>
    <x v="67"/>
    <x v="254"/>
    <n v="126106041"/>
    <n v="113126106041"/>
    <n v="546486.31000000006"/>
    <n v="16060749.82"/>
    <n v="6"/>
    <n v="-113000000"/>
    <x v="18"/>
    <x v="12"/>
    <x v="2"/>
  </r>
  <r>
    <s v="GV"/>
    <x v="78"/>
    <x v="73"/>
    <s v="A"/>
    <n v="4"/>
    <x v="1"/>
    <s v="S"/>
    <x v="68"/>
    <x v="255"/>
    <n v="7142710959"/>
    <n v="60630098630"/>
    <n v="1260536.3500000001"/>
    <n v="8604053.4000000004"/>
    <n v="6"/>
    <n v="-53487387.670999996"/>
    <x v="18"/>
    <x v="12"/>
    <x v="2"/>
  </r>
  <r>
    <s v="GV"/>
    <x v="78"/>
    <x v="73"/>
    <s v="A"/>
    <n v="4"/>
    <x v="1"/>
    <s v="S"/>
    <x v="69"/>
    <x v="256"/>
    <n v="60615098626"/>
    <n v="8485816442"/>
    <n v="8594182.9800000004"/>
    <n v="1437126.16"/>
    <n v="6"/>
    <n v="52129282.184"/>
    <x v="18"/>
    <x v="12"/>
    <x v="2"/>
  </r>
  <r>
    <s v="GV"/>
    <x v="78"/>
    <x v="73"/>
    <s v="A"/>
    <n v="4"/>
    <x v="0"/>
    <s v="S"/>
    <x v="34"/>
    <x v="257"/>
    <n v="108065550933"/>
    <n v="291232171118"/>
    <n v="12573013.619999999"/>
    <n v="37720758.859999999"/>
    <n v="6"/>
    <n v="-183166620.185"/>
    <x v="0"/>
    <x v="0"/>
    <x v="0"/>
  </r>
  <r>
    <s v="GV"/>
    <x v="78"/>
    <x v="73"/>
    <s v="A"/>
    <n v="4"/>
    <x v="1"/>
    <s v="S"/>
    <x v="198"/>
    <x v="258"/>
    <n v="9153027093"/>
    <n v="191244066081"/>
    <n v="0"/>
    <n v="25000074"/>
    <n v="6"/>
    <n v="-182091038.98800001"/>
    <x v="18"/>
    <x v="12"/>
    <x v="2"/>
  </r>
  <r>
    <s v="GV"/>
    <x v="78"/>
    <x v="73"/>
    <s v="A"/>
    <n v="4"/>
    <x v="1"/>
    <s v="S"/>
    <x v="199"/>
    <x v="259"/>
    <n v="16421100049"/>
    <n v="83550932373"/>
    <n v="1749136.99"/>
    <n v="10965684.85"/>
    <n v="6"/>
    <n v="-67129832.324000001"/>
    <x v="18"/>
    <x v="12"/>
    <x v="2"/>
  </r>
  <r>
    <s v="GV"/>
    <x v="78"/>
    <x v="73"/>
    <s v="A"/>
    <n v="4"/>
    <x v="1"/>
    <s v="S"/>
    <x v="200"/>
    <x v="260"/>
    <n v="82491423791"/>
    <n v="16437172664"/>
    <n v="10823876.630000001"/>
    <n v="1755000.01"/>
    <n v="6"/>
    <n v="66054251.126999997"/>
    <x v="18"/>
    <x v="12"/>
    <x v="2"/>
  </r>
  <r>
    <s v="GV"/>
    <x v="79"/>
    <x v="58"/>
    <s v="A"/>
    <n v="3"/>
    <x v="0"/>
    <s v="N"/>
    <x v="0"/>
    <x v="0"/>
    <n v="172596203565"/>
    <n v="231662579306"/>
    <n v="23734088.66"/>
    <n v="31843569.350000001"/>
    <n v="6"/>
    <n v="-59066375.740999997"/>
    <x v="0"/>
    <x v="0"/>
    <x v="0"/>
  </r>
  <r>
    <s v="GV"/>
    <x v="80"/>
    <x v="58"/>
    <s v="A"/>
    <n v="4"/>
    <x v="0"/>
    <s v="S"/>
    <x v="0"/>
    <x v="0"/>
    <n v="575834194"/>
    <n v="12970015142"/>
    <n v="5441.03"/>
    <n v="1707092.26"/>
    <n v="6"/>
    <n v="-12394180.948000001"/>
    <x v="0"/>
    <x v="0"/>
    <x v="0"/>
  </r>
  <r>
    <s v="GV"/>
    <x v="80"/>
    <x v="58"/>
    <s v="A"/>
    <n v="4"/>
    <x v="1"/>
    <s v="S"/>
    <x v="2"/>
    <x v="261"/>
    <n v="575834194"/>
    <n v="12031524841"/>
    <n v="0"/>
    <n v="1572801.8"/>
    <n v="6"/>
    <n v="-11455690.647"/>
    <x v="19"/>
    <x v="13"/>
    <x v="2"/>
  </r>
  <r>
    <s v="GV"/>
    <x v="80"/>
    <x v="58"/>
    <s v="A"/>
    <n v="4"/>
    <x v="1"/>
    <s v="S"/>
    <x v="132"/>
    <x v="171"/>
    <n v="0"/>
    <n v="938490301"/>
    <n v="5441.03"/>
    <n v="134290.46"/>
    <n v="6"/>
    <n v="-938490.30099999998"/>
    <x v="19"/>
    <x v="13"/>
    <x v="2"/>
  </r>
  <r>
    <s v="GV"/>
    <x v="81"/>
    <x v="74"/>
    <s v="A"/>
    <n v="4"/>
    <x v="0"/>
    <s v="S"/>
    <x v="0"/>
    <x v="0"/>
    <n v="171820369371"/>
    <n v="218492564164"/>
    <n v="23700673.670000002"/>
    <n v="30108503.129999999"/>
    <n v="6"/>
    <n v="-46672194.792999998"/>
    <x v="0"/>
    <x v="0"/>
    <x v="0"/>
  </r>
  <r>
    <s v="GV"/>
    <x v="81"/>
    <x v="74"/>
    <s v="A"/>
    <n v="4"/>
    <x v="0"/>
    <s v="S"/>
    <x v="201"/>
    <x v="262"/>
    <n v="0"/>
    <n v="5570000000"/>
    <n v="32292.84"/>
    <n v="797022.47"/>
    <n v="6"/>
    <n v="-5570000"/>
    <x v="0"/>
    <x v="0"/>
    <x v="0"/>
  </r>
  <r>
    <s v="GV"/>
    <x v="81"/>
    <x v="74"/>
    <s v="A"/>
    <n v="4"/>
    <x v="1"/>
    <s v="S"/>
    <x v="202"/>
    <x v="263"/>
    <n v="0"/>
    <n v="5570000000"/>
    <n v="32292.84"/>
    <n v="797022.47"/>
    <n v="6"/>
    <n v="-5570000"/>
    <x v="19"/>
    <x v="13"/>
    <x v="2"/>
  </r>
  <r>
    <s v="GV"/>
    <x v="81"/>
    <x v="74"/>
    <s v="A"/>
    <n v="4"/>
    <x v="0"/>
    <s v="S"/>
    <x v="203"/>
    <x v="264"/>
    <n v="0"/>
    <n v="775000000"/>
    <n v="4493.17"/>
    <n v="110896.3"/>
    <n v="6"/>
    <n v="-775000"/>
    <x v="0"/>
    <x v="0"/>
    <x v="0"/>
  </r>
  <r>
    <s v="GV"/>
    <x v="81"/>
    <x v="74"/>
    <s v="A"/>
    <n v="4"/>
    <x v="1"/>
    <s v="S"/>
    <x v="204"/>
    <x v="265"/>
    <n v="0"/>
    <n v="775000000"/>
    <n v="4493.17"/>
    <n v="110896.3"/>
    <n v="6"/>
    <n v="-775000"/>
    <x v="19"/>
    <x v="13"/>
    <x v="2"/>
  </r>
  <r>
    <s v="GV"/>
    <x v="81"/>
    <x v="74"/>
    <s v="A"/>
    <n v="4"/>
    <x v="0"/>
    <s v="S"/>
    <x v="205"/>
    <x v="266"/>
    <n v="0"/>
    <n v="250000000"/>
    <n v="1449.4"/>
    <n v="35772.99"/>
    <n v="6"/>
    <n v="-250000"/>
    <x v="0"/>
    <x v="0"/>
    <x v="0"/>
  </r>
  <r>
    <s v="GV"/>
    <x v="81"/>
    <x v="74"/>
    <s v="A"/>
    <n v="4"/>
    <x v="1"/>
    <s v="S"/>
    <x v="206"/>
    <x v="267"/>
    <n v="0"/>
    <n v="250000000"/>
    <n v="1449.4"/>
    <n v="35772.99"/>
    <n v="6"/>
    <n v="-250000"/>
    <x v="19"/>
    <x v="13"/>
    <x v="2"/>
  </r>
  <r>
    <s v="GV"/>
    <x v="81"/>
    <x v="74"/>
    <s v="A"/>
    <n v="4"/>
    <x v="0"/>
    <s v="S"/>
    <x v="207"/>
    <x v="268"/>
    <n v="0"/>
    <n v="3625000000"/>
    <n v="21016.43"/>
    <n v="518708.51"/>
    <n v="6"/>
    <n v="-3625000"/>
    <x v="0"/>
    <x v="0"/>
    <x v="0"/>
  </r>
  <r>
    <s v="GV"/>
    <x v="81"/>
    <x v="74"/>
    <s v="A"/>
    <n v="4"/>
    <x v="1"/>
    <s v="S"/>
    <x v="208"/>
    <x v="269"/>
    <n v="0"/>
    <n v="3625000000"/>
    <n v="21016.43"/>
    <n v="518708.51"/>
    <n v="6"/>
    <n v="-3625000"/>
    <x v="19"/>
    <x v="13"/>
    <x v="2"/>
  </r>
  <r>
    <s v="GV"/>
    <x v="81"/>
    <x v="74"/>
    <s v="A"/>
    <n v="4"/>
    <x v="0"/>
    <s v="S"/>
    <x v="209"/>
    <x v="270"/>
    <n v="0"/>
    <n v="400000000"/>
    <n v="2319.0500000000002"/>
    <n v="57236.800000000003"/>
    <n v="6"/>
    <n v="-400000"/>
    <x v="0"/>
    <x v="0"/>
    <x v="0"/>
  </r>
  <r>
    <s v="GV"/>
    <x v="81"/>
    <x v="74"/>
    <s v="A"/>
    <n v="4"/>
    <x v="1"/>
    <s v="S"/>
    <x v="210"/>
    <x v="271"/>
    <n v="0"/>
    <n v="400000000"/>
    <n v="2319.0500000000002"/>
    <n v="57236.800000000003"/>
    <n v="6"/>
    <n v="-400000"/>
    <x v="19"/>
    <x v="13"/>
    <x v="2"/>
  </r>
  <r>
    <s v="GV"/>
    <x v="81"/>
    <x v="74"/>
    <s v="A"/>
    <n v="4"/>
    <x v="0"/>
    <s v="S"/>
    <x v="211"/>
    <x v="272"/>
    <n v="20440358684"/>
    <n v="31797372959"/>
    <n v="2710671.13"/>
    <n v="4269925.22"/>
    <n v="6"/>
    <n v="-11357014.275"/>
    <x v="0"/>
    <x v="0"/>
    <x v="0"/>
  </r>
  <r>
    <s v="GV"/>
    <x v="81"/>
    <x v="74"/>
    <s v="A"/>
    <n v="4"/>
    <x v="1"/>
    <s v="S"/>
    <x v="212"/>
    <x v="273"/>
    <n v="20440358684"/>
    <n v="31797372959"/>
    <n v="2710671.13"/>
    <n v="4269925.22"/>
    <n v="6"/>
    <n v="-11357014.275"/>
    <x v="19"/>
    <x v="13"/>
    <x v="2"/>
  </r>
  <r>
    <s v="GV"/>
    <x v="81"/>
    <x v="74"/>
    <s v="A"/>
    <n v="4"/>
    <x v="0"/>
    <s v="S"/>
    <x v="213"/>
    <x v="274"/>
    <n v="72581951"/>
    <n v="8113028338"/>
    <n v="0"/>
    <n v="1103908"/>
    <n v="6"/>
    <n v="-8040446.3870000001"/>
    <x v="0"/>
    <x v="0"/>
    <x v="0"/>
  </r>
  <r>
    <s v="GV"/>
    <x v="81"/>
    <x v="74"/>
    <s v="A"/>
    <n v="4"/>
    <x v="1"/>
    <s v="S"/>
    <x v="214"/>
    <x v="275"/>
    <n v="72581951"/>
    <n v="8113028338"/>
    <n v="0"/>
    <n v="1103908"/>
    <n v="6"/>
    <n v="-8040446.3870000001"/>
    <x v="19"/>
    <x v="13"/>
    <x v="2"/>
  </r>
  <r>
    <s v="GV"/>
    <x v="81"/>
    <x v="74"/>
    <s v="A"/>
    <n v="4"/>
    <x v="0"/>
    <s v="S"/>
    <x v="215"/>
    <x v="276"/>
    <n v="703959772"/>
    <n v="3164184517"/>
    <n v="87979.09"/>
    <n v="425754.09"/>
    <n v="6"/>
    <n v="-2460224.7450000001"/>
    <x v="0"/>
    <x v="0"/>
    <x v="0"/>
  </r>
  <r>
    <s v="GV"/>
    <x v="81"/>
    <x v="74"/>
    <s v="A"/>
    <n v="4"/>
    <x v="1"/>
    <s v="S"/>
    <x v="216"/>
    <x v="277"/>
    <n v="270221028"/>
    <n v="2756848896"/>
    <n v="30000"/>
    <n v="371400"/>
    <n v="6"/>
    <n v="-2486627.8679999998"/>
    <x v="19"/>
    <x v="13"/>
    <x v="2"/>
  </r>
  <r>
    <s v="GV"/>
    <x v="81"/>
    <x v="74"/>
    <s v="A"/>
    <n v="4"/>
    <x v="1"/>
    <s v="S"/>
    <x v="217"/>
    <x v="278"/>
    <n v="156540384"/>
    <n v="402272242"/>
    <n v="20616.490000000002"/>
    <n v="54354.09"/>
    <n v="6"/>
    <n v="-245731.85800000001"/>
    <x v="19"/>
    <x v="13"/>
    <x v="2"/>
  </r>
  <r>
    <s v="GV"/>
    <x v="81"/>
    <x v="74"/>
    <s v="A"/>
    <n v="4"/>
    <x v="1"/>
    <s v="S"/>
    <x v="218"/>
    <x v="279"/>
    <n v="277198360"/>
    <n v="5063379"/>
    <n v="37362.6"/>
    <n v="0"/>
    <n v="6"/>
    <n v="272134.98100000003"/>
    <x v="19"/>
    <x v="13"/>
    <x v="2"/>
  </r>
  <r>
    <s v="GV"/>
    <x v="81"/>
    <x v="74"/>
    <s v="A"/>
    <n v="4"/>
    <x v="0"/>
    <s v="S"/>
    <x v="219"/>
    <x v="280"/>
    <n v="10597281167"/>
    <n v="39576326490"/>
    <n v="1622676.88"/>
    <n v="5601336.5800000001"/>
    <n v="6"/>
    <n v="-28979045.322999999"/>
    <x v="0"/>
    <x v="0"/>
    <x v="0"/>
  </r>
  <r>
    <s v="GV"/>
    <x v="81"/>
    <x v="74"/>
    <s v="A"/>
    <n v="4"/>
    <x v="1"/>
    <s v="S"/>
    <x v="220"/>
    <x v="281"/>
    <n v="1680033960"/>
    <n v="30788615393"/>
    <n v="344438.85"/>
    <n v="4340883.12"/>
    <n v="6"/>
    <n v="-29108581.432999998"/>
    <x v="19"/>
    <x v="13"/>
    <x v="2"/>
  </r>
  <r>
    <s v="GV"/>
    <x v="81"/>
    <x v="74"/>
    <s v="A"/>
    <n v="4"/>
    <x v="1"/>
    <s v="S"/>
    <x v="221"/>
    <x v="282"/>
    <n v="2026167641"/>
    <n v="8491233341"/>
    <n v="302502.39"/>
    <n v="1190119.5"/>
    <n v="6"/>
    <n v="-6465065.7000000002"/>
    <x v="19"/>
    <x v="13"/>
    <x v="2"/>
  </r>
  <r>
    <s v="GV"/>
    <x v="81"/>
    <x v="74"/>
    <s v="A"/>
    <n v="4"/>
    <x v="1"/>
    <s v="S"/>
    <x v="222"/>
    <x v="283"/>
    <n v="6891079566"/>
    <n v="296477756"/>
    <n v="975735.64"/>
    <n v="70333.960000000006"/>
    <n v="6"/>
    <n v="6594601.8099999996"/>
    <x v="19"/>
    <x v="13"/>
    <x v="2"/>
  </r>
  <r>
    <s v="GV"/>
    <x v="81"/>
    <x v="74"/>
    <s v="A"/>
    <n v="4"/>
    <x v="0"/>
    <s v="S"/>
    <x v="223"/>
    <x v="284"/>
    <n v="14836274287"/>
    <n v="51738350"/>
    <n v="2029833.51"/>
    <n v="0"/>
    <n v="6"/>
    <n v="14784535.937000001"/>
    <x v="0"/>
    <x v="0"/>
    <x v="0"/>
  </r>
  <r>
    <s v="GV"/>
    <x v="81"/>
    <x v="74"/>
    <s v="A"/>
    <n v="4"/>
    <x v="1"/>
    <s v="S"/>
    <x v="224"/>
    <x v="285"/>
    <n v="12003821059"/>
    <n v="0"/>
    <n v="1648057.02"/>
    <n v="0"/>
    <n v="6"/>
    <n v="12003821.059"/>
    <x v="19"/>
    <x v="13"/>
    <x v="2"/>
  </r>
  <r>
    <s v="GV"/>
    <x v="81"/>
    <x v="74"/>
    <s v="A"/>
    <n v="4"/>
    <x v="1"/>
    <s v="S"/>
    <x v="225"/>
    <x v="286"/>
    <n v="2832453228"/>
    <n v="51738350"/>
    <n v="381776.49"/>
    <n v="0"/>
    <n v="6"/>
    <n v="2780714.878"/>
    <x v="19"/>
    <x v="13"/>
    <x v="2"/>
  </r>
  <r>
    <s v="GV"/>
    <x v="82"/>
    <x v="75"/>
    <s v="A"/>
    <n v="1"/>
    <x v="0"/>
    <s v="N"/>
    <x v="0"/>
    <x v="0"/>
    <n v="32677725232"/>
    <n v="522657216035"/>
    <n v="4517460.54"/>
    <n v="72475796.569999993"/>
    <n v="6"/>
    <n v="-489979490.80299997"/>
    <x v="0"/>
    <x v="0"/>
    <x v="0"/>
  </r>
  <r>
    <s v="GV"/>
    <x v="83"/>
    <x v="76"/>
    <s v="A"/>
    <n v="2"/>
    <x v="0"/>
    <s v="N"/>
    <x v="0"/>
    <x v="0"/>
    <n v="0"/>
    <n v="265674448339"/>
    <n v="0"/>
    <n v="38325937.049999997"/>
    <n v="6"/>
    <n v="-265674448.33899999"/>
    <x v="0"/>
    <x v="0"/>
    <x v="0"/>
  </r>
  <r>
    <s v="GV"/>
    <x v="84"/>
    <x v="77"/>
    <s v="A"/>
    <n v="3"/>
    <x v="0"/>
    <s v="N"/>
    <x v="0"/>
    <x v="0"/>
    <n v="0"/>
    <n v="265300000000"/>
    <n v="0"/>
    <n v="38273563.880000003"/>
    <n v="6"/>
    <n v="-265300000"/>
    <x v="0"/>
    <x v="0"/>
    <x v="0"/>
  </r>
  <r>
    <s v="GV"/>
    <x v="85"/>
    <x v="78"/>
    <s v="A"/>
    <n v="4"/>
    <x v="1"/>
    <s v="N"/>
    <x v="0"/>
    <x v="0"/>
    <n v="0"/>
    <n v="265300000000"/>
    <n v="0"/>
    <n v="38273563.880000003"/>
    <n v="6"/>
    <n v="-265300000"/>
    <x v="20"/>
    <x v="16"/>
    <x v="3"/>
  </r>
  <r>
    <s v="GV"/>
    <x v="86"/>
    <x v="79"/>
    <s v="A"/>
    <n v="3"/>
    <x v="1"/>
    <s v="N"/>
    <x v="0"/>
    <x v="0"/>
    <n v="0"/>
    <n v="374448339"/>
    <n v="0"/>
    <n v="52373.17"/>
    <n v="6"/>
    <n v="-374448.33899999998"/>
    <x v="21"/>
    <x v="16"/>
    <x v="3"/>
  </r>
  <r>
    <s v="GV"/>
    <x v="87"/>
    <x v="80"/>
    <s v="A"/>
    <n v="2"/>
    <x v="0"/>
    <s v="N"/>
    <x v="0"/>
    <x v="0"/>
    <n v="8100177479"/>
    <n v="38392008387"/>
    <n v="1116914.6100000001"/>
    <n v="5692107.5599999996"/>
    <n v="6"/>
    <n v="-30291830.908"/>
    <x v="0"/>
    <x v="0"/>
    <x v="0"/>
  </r>
  <r>
    <s v="GV"/>
    <x v="88"/>
    <x v="81"/>
    <s v="A"/>
    <n v="3"/>
    <x v="1"/>
    <s v="N"/>
    <x v="0"/>
    <x v="0"/>
    <n v="0"/>
    <n v="3153104368"/>
    <n v="0"/>
    <n v="452492.58"/>
    <n v="6"/>
    <n v="-3153104.3679999998"/>
    <x v="22"/>
    <x v="17"/>
    <x v="3"/>
  </r>
  <r>
    <s v="GV"/>
    <x v="89"/>
    <x v="82"/>
    <s v="A"/>
    <n v="3"/>
    <x v="0"/>
    <s v="N"/>
    <x v="0"/>
    <x v="0"/>
    <n v="8100177479"/>
    <n v="35238904019"/>
    <n v="1116914.6100000001"/>
    <n v="5239614.9800000004"/>
    <n v="6"/>
    <n v="-27138726.539999999"/>
    <x v="0"/>
    <x v="0"/>
    <x v="0"/>
  </r>
  <r>
    <s v="GV"/>
    <x v="90"/>
    <x v="83"/>
    <s v="A"/>
    <n v="4"/>
    <x v="1"/>
    <s v="N"/>
    <x v="0"/>
    <x v="0"/>
    <n v="0"/>
    <n v="27138726540"/>
    <n v="0"/>
    <n v="4069988.24"/>
    <n v="6"/>
    <n v="-27138726.539999999"/>
    <x v="23"/>
    <x v="17"/>
    <x v="3"/>
  </r>
  <r>
    <s v="GV"/>
    <x v="91"/>
    <x v="84"/>
    <s v="A"/>
    <n v="2"/>
    <x v="0"/>
    <s v="N"/>
    <x v="0"/>
    <x v="0"/>
    <n v="24577547753"/>
    <n v="218590759309"/>
    <n v="3400545.93"/>
    <n v="28457751.960000001"/>
    <n v="6"/>
    <n v="-194013211.55599999"/>
    <x v="0"/>
    <x v="0"/>
    <x v="0"/>
  </r>
  <r>
    <s v="GV"/>
    <x v="92"/>
    <x v="85"/>
    <s v="A"/>
    <n v="3"/>
    <x v="1"/>
    <s v="N"/>
    <x v="0"/>
    <x v="0"/>
    <n v="0"/>
    <n v="194013211556"/>
    <n v="0"/>
    <n v="22543464.190000001"/>
    <n v="6"/>
    <n v="-194013211.55599999"/>
    <x v="24"/>
    <x v="18"/>
    <x v="3"/>
  </r>
  <r>
    <s v="GV"/>
    <x v="93"/>
    <x v="86"/>
    <s v="A"/>
    <n v="1"/>
    <x v="0"/>
    <s v="N"/>
    <x v="0"/>
    <x v="0"/>
    <n v="486371908484"/>
    <n v="988838887506"/>
    <n v="67243014.629999995"/>
    <n v="136040556.81"/>
    <n v="6"/>
    <n v="-502466979.02200001"/>
    <x v="0"/>
    <x v="0"/>
    <x v="0"/>
  </r>
  <r>
    <s v="GV"/>
    <x v="94"/>
    <x v="87"/>
    <s v="A"/>
    <n v="2"/>
    <x v="0"/>
    <s v="N"/>
    <x v="0"/>
    <x v="0"/>
    <n v="485911670583"/>
    <n v="985430835743"/>
    <n v="67179058.859999999"/>
    <n v="135581507.63999999"/>
    <n v="6"/>
    <n v="-499519165.16000003"/>
    <x v="0"/>
    <x v="0"/>
    <x v="0"/>
  </r>
  <r>
    <s v="GV"/>
    <x v="95"/>
    <x v="88"/>
    <s v="A"/>
    <n v="3"/>
    <x v="0"/>
    <s v="N"/>
    <x v="0"/>
    <x v="0"/>
    <n v="11177642832"/>
    <n v="13134856285"/>
    <n v="1499257.97"/>
    <n v="1766291.85"/>
    <n v="6"/>
    <n v="-1957213.453"/>
    <x v="0"/>
    <x v="0"/>
    <x v="0"/>
  </r>
  <r>
    <s v="GV"/>
    <x v="96"/>
    <x v="89"/>
    <s v="A"/>
    <n v="4"/>
    <x v="0"/>
    <s v="S"/>
    <x v="0"/>
    <x v="0"/>
    <n v="11177642832"/>
    <n v="12612570222"/>
    <n v="1499257.97"/>
    <n v="1694734.71"/>
    <n v="6"/>
    <n v="-1434927.39"/>
    <x v="0"/>
    <x v="0"/>
    <x v="0"/>
  </r>
  <r>
    <s v="GV"/>
    <x v="96"/>
    <x v="89"/>
    <s v="A"/>
    <n v="4"/>
    <x v="1"/>
    <s v="S"/>
    <x v="2"/>
    <x v="287"/>
    <n v="11177642832"/>
    <n v="12612570222"/>
    <n v="1499257.97"/>
    <n v="1694734.71"/>
    <n v="6"/>
    <n v="-1434927.39"/>
    <x v="25"/>
    <x v="19"/>
    <x v="4"/>
  </r>
  <r>
    <s v="GV"/>
    <x v="97"/>
    <x v="90"/>
    <s v="A"/>
    <n v="4"/>
    <x v="0"/>
    <s v="S"/>
    <x v="0"/>
    <x v="0"/>
    <n v="0"/>
    <n v="522286063"/>
    <n v="0"/>
    <n v="71557.14"/>
    <n v="6"/>
    <n v="-522286.06300000002"/>
    <x v="0"/>
    <x v="0"/>
    <x v="0"/>
  </r>
  <r>
    <s v="GV"/>
    <x v="97"/>
    <x v="90"/>
    <s v="A"/>
    <n v="4"/>
    <x v="1"/>
    <s v="S"/>
    <x v="2"/>
    <x v="287"/>
    <n v="0"/>
    <n v="522286063"/>
    <n v="0"/>
    <n v="71557.14"/>
    <n v="6"/>
    <n v="-522286.06300000002"/>
    <x v="25"/>
    <x v="19"/>
    <x v="4"/>
  </r>
  <r>
    <s v="GV"/>
    <x v="98"/>
    <x v="91"/>
    <s v="A"/>
    <n v="3"/>
    <x v="0"/>
    <s v="S"/>
    <x v="0"/>
    <x v="0"/>
    <n v="0"/>
    <n v="2516667857"/>
    <n v="0"/>
    <n v="347228.36"/>
    <n v="6"/>
    <n v="-2516667.8569999998"/>
    <x v="0"/>
    <x v="0"/>
    <x v="0"/>
  </r>
  <r>
    <s v="GV"/>
    <x v="98"/>
    <x v="91"/>
    <s v="A"/>
    <n v="3"/>
    <x v="1"/>
    <s v="S"/>
    <x v="226"/>
    <x v="288"/>
    <n v="0"/>
    <n v="142857143"/>
    <n v="0"/>
    <n v="19881.669999999998"/>
    <n v="6"/>
    <n v="-142857.14300000001"/>
    <x v="25"/>
    <x v="19"/>
    <x v="4"/>
  </r>
  <r>
    <s v="GV"/>
    <x v="98"/>
    <x v="91"/>
    <s v="A"/>
    <n v="3"/>
    <x v="1"/>
    <s v="S"/>
    <x v="227"/>
    <x v="289"/>
    <n v="0"/>
    <n v="728367010"/>
    <n v="0"/>
    <n v="100940.75"/>
    <n v="6"/>
    <n v="-728367.01"/>
    <x v="25"/>
    <x v="19"/>
    <x v="4"/>
  </r>
  <r>
    <s v="GV"/>
    <x v="98"/>
    <x v="91"/>
    <s v="A"/>
    <n v="3"/>
    <x v="1"/>
    <s v="S"/>
    <x v="228"/>
    <x v="290"/>
    <n v="0"/>
    <n v="622625714"/>
    <n v="0"/>
    <n v="85809.46"/>
    <n v="6"/>
    <n v="-622625.71400000004"/>
    <x v="25"/>
    <x v="19"/>
    <x v="4"/>
  </r>
  <r>
    <s v="GV"/>
    <x v="98"/>
    <x v="91"/>
    <s v="A"/>
    <n v="3"/>
    <x v="1"/>
    <s v="S"/>
    <x v="229"/>
    <x v="291"/>
    <n v="0"/>
    <n v="14625318"/>
    <n v="0"/>
    <n v="2013.45"/>
    <n v="6"/>
    <n v="-14625.317999999999"/>
    <x v="25"/>
    <x v="19"/>
    <x v="4"/>
  </r>
  <r>
    <s v="GV"/>
    <x v="98"/>
    <x v="91"/>
    <s v="A"/>
    <n v="3"/>
    <x v="1"/>
    <s v="S"/>
    <x v="230"/>
    <x v="292"/>
    <n v="0"/>
    <n v="866455388"/>
    <n v="0"/>
    <n v="119282.98"/>
    <n v="6"/>
    <n v="-866455.38800000004"/>
    <x v="25"/>
    <x v="19"/>
    <x v="4"/>
  </r>
  <r>
    <s v="GV"/>
    <x v="98"/>
    <x v="91"/>
    <s v="A"/>
    <n v="3"/>
    <x v="1"/>
    <s v="S"/>
    <x v="231"/>
    <x v="293"/>
    <n v="0"/>
    <n v="141737284"/>
    <n v="0"/>
    <n v="19300.05"/>
    <n v="6"/>
    <n v="-141737.28400000001"/>
    <x v="25"/>
    <x v="19"/>
    <x v="4"/>
  </r>
  <r>
    <s v="GV"/>
    <x v="99"/>
    <x v="92"/>
    <s v="A"/>
    <n v="3"/>
    <x v="0"/>
    <s v="S"/>
    <x v="0"/>
    <x v="0"/>
    <n v="3328000"/>
    <n v="383711500"/>
    <n v="452.86"/>
    <n v="52534.02"/>
    <n v="6"/>
    <n v="-380383.5"/>
    <x v="0"/>
    <x v="0"/>
    <x v="0"/>
  </r>
  <r>
    <s v="GV"/>
    <x v="99"/>
    <x v="92"/>
    <s v="A"/>
    <n v="3"/>
    <x v="1"/>
    <s v="S"/>
    <x v="232"/>
    <x v="294"/>
    <n v="3328000"/>
    <n v="383711500"/>
    <n v="452.86"/>
    <n v="52534.02"/>
    <n v="6"/>
    <n v="-380383.5"/>
    <x v="25"/>
    <x v="19"/>
    <x v="4"/>
  </r>
  <r>
    <s v="GV"/>
    <x v="100"/>
    <x v="93"/>
    <s v="A"/>
    <n v="3"/>
    <x v="0"/>
    <s v="S"/>
    <x v="0"/>
    <x v="0"/>
    <n v="13614641224"/>
    <n v="97519351537"/>
    <n v="1874849.65"/>
    <n v="13258257.35"/>
    <n v="6"/>
    <n v="-83904710.312999994"/>
    <x v="0"/>
    <x v="0"/>
    <x v="0"/>
  </r>
  <r>
    <s v="GV"/>
    <x v="100"/>
    <x v="93"/>
    <s v="A"/>
    <n v="3"/>
    <x v="1"/>
    <s v="S"/>
    <x v="2"/>
    <x v="287"/>
    <n v="13607441224"/>
    <n v="97163762674"/>
    <n v="1873859.25"/>
    <n v="13209783.27"/>
    <n v="6"/>
    <n v="-83556321.450000003"/>
    <x v="25"/>
    <x v="19"/>
    <x v="4"/>
  </r>
  <r>
    <s v="GV"/>
    <x v="100"/>
    <x v="93"/>
    <s v="A"/>
    <n v="3"/>
    <x v="1"/>
    <s v="S"/>
    <x v="233"/>
    <x v="295"/>
    <n v="7200000"/>
    <n v="355588863"/>
    <n v="990.4"/>
    <n v="48474.080000000002"/>
    <n v="6"/>
    <n v="-348388.86300000001"/>
    <x v="25"/>
    <x v="19"/>
    <x v="4"/>
  </r>
  <r>
    <s v="GV"/>
    <x v="101"/>
    <x v="94"/>
    <s v="A"/>
    <n v="3"/>
    <x v="0"/>
    <s v="S"/>
    <x v="0"/>
    <x v="0"/>
    <n v="33516000000"/>
    <n v="33584184152"/>
    <n v="4605851.71"/>
    <n v="4623302.83"/>
    <n v="6"/>
    <n v="-68184.152000000002"/>
    <x v="0"/>
    <x v="0"/>
    <x v="0"/>
  </r>
  <r>
    <s v="GV"/>
    <x v="101"/>
    <x v="94"/>
    <s v="A"/>
    <n v="3"/>
    <x v="1"/>
    <s v="S"/>
    <x v="2"/>
    <x v="287"/>
    <n v="33516000000"/>
    <n v="33584184152"/>
    <n v="4605851.71"/>
    <n v="4623302.83"/>
    <n v="6"/>
    <n v="-68184.152000000002"/>
    <x v="25"/>
    <x v="19"/>
    <x v="4"/>
  </r>
  <r>
    <s v="GV"/>
    <x v="102"/>
    <x v="95"/>
    <s v="A"/>
    <n v="3"/>
    <x v="0"/>
    <s v="N"/>
    <x v="0"/>
    <x v="0"/>
    <n v="380572530"/>
    <n v="362390096101"/>
    <n v="52347.63"/>
    <n v="49812501.259999998"/>
    <n v="6"/>
    <n v="-362009523.57099998"/>
    <x v="0"/>
    <x v="0"/>
    <x v="0"/>
  </r>
  <r>
    <s v="GV"/>
    <x v="103"/>
    <x v="96"/>
    <s v="A"/>
    <n v="4"/>
    <x v="1"/>
    <s v="N"/>
    <x v="0"/>
    <x v="0"/>
    <n v="0"/>
    <n v="90046697934"/>
    <n v="0"/>
    <n v="12362735.74"/>
    <n v="6"/>
    <n v="-90046697.934"/>
    <x v="25"/>
    <x v="19"/>
    <x v="4"/>
  </r>
  <r>
    <s v="GV"/>
    <x v="104"/>
    <x v="97"/>
    <s v="A"/>
    <n v="4"/>
    <x v="1"/>
    <s v="N"/>
    <x v="0"/>
    <x v="0"/>
    <n v="380572530"/>
    <n v="42671727669"/>
    <n v="52347.63"/>
    <n v="5924418.0700000003"/>
    <n v="6"/>
    <n v="-42291155.138999999"/>
    <x v="25"/>
    <x v="19"/>
    <x v="4"/>
  </r>
  <r>
    <s v="GV"/>
    <x v="105"/>
    <x v="98"/>
    <s v="A"/>
    <n v="4"/>
    <x v="1"/>
    <s v="N"/>
    <x v="0"/>
    <x v="0"/>
    <n v="0"/>
    <n v="229671670498"/>
    <n v="0"/>
    <n v="31525347.449999999"/>
    <n v="6"/>
    <n v="-229671670.498"/>
    <x v="25"/>
    <x v="19"/>
    <x v="4"/>
  </r>
  <r>
    <s v="GV"/>
    <x v="106"/>
    <x v="99"/>
    <s v="A"/>
    <n v="3"/>
    <x v="0"/>
    <s v="S"/>
    <x v="0"/>
    <x v="0"/>
    <n v="43591592"/>
    <n v="4774235701"/>
    <n v="5935.43"/>
    <n v="655930.84"/>
    <n v="6"/>
    <n v="-4730644.1090000002"/>
    <x v="0"/>
    <x v="0"/>
    <x v="0"/>
  </r>
  <r>
    <s v="GV"/>
    <x v="106"/>
    <x v="99"/>
    <s v="A"/>
    <n v="3"/>
    <x v="1"/>
    <s v="S"/>
    <x v="2"/>
    <x v="296"/>
    <n v="43591592"/>
    <n v="4770455882"/>
    <n v="5935.43"/>
    <n v="655410.5"/>
    <n v="6"/>
    <n v="-4726864.29"/>
    <x v="25"/>
    <x v="19"/>
    <x v="4"/>
  </r>
  <r>
    <s v="GV"/>
    <x v="106"/>
    <x v="99"/>
    <s v="A"/>
    <n v="3"/>
    <x v="1"/>
    <s v="S"/>
    <x v="34"/>
    <x v="297"/>
    <n v="0"/>
    <n v="1336359"/>
    <n v="0"/>
    <n v="183.03"/>
    <n v="6"/>
    <n v="-1336.3589999999999"/>
    <x v="25"/>
    <x v="19"/>
    <x v="4"/>
  </r>
  <r>
    <s v="GV"/>
    <x v="106"/>
    <x v="99"/>
    <s v="A"/>
    <n v="3"/>
    <x v="1"/>
    <s v="S"/>
    <x v="35"/>
    <x v="298"/>
    <n v="0"/>
    <n v="1971640"/>
    <n v="0"/>
    <n v="272.29000000000002"/>
    <n v="6"/>
    <n v="-1971.64"/>
    <x v="25"/>
    <x v="19"/>
    <x v="4"/>
  </r>
  <r>
    <s v="GV"/>
    <x v="106"/>
    <x v="99"/>
    <s v="A"/>
    <n v="3"/>
    <x v="1"/>
    <s v="S"/>
    <x v="36"/>
    <x v="299"/>
    <n v="0"/>
    <n v="471820"/>
    <n v="0"/>
    <n v="65.02"/>
    <n v="6"/>
    <n v="-471.82"/>
    <x v="25"/>
    <x v="19"/>
    <x v="4"/>
  </r>
  <r>
    <s v="GV"/>
    <x v="107"/>
    <x v="100"/>
    <s v="A"/>
    <n v="3"/>
    <x v="0"/>
    <s v="S"/>
    <x v="0"/>
    <x v="0"/>
    <n v="2854545"/>
    <n v="1283133062"/>
    <n v="392.74"/>
    <n v="176087.41"/>
    <n v="6"/>
    <n v="-1280278.517"/>
    <x v="0"/>
    <x v="0"/>
    <x v="0"/>
  </r>
  <r>
    <s v="GV"/>
    <x v="107"/>
    <x v="100"/>
    <s v="A"/>
    <n v="3"/>
    <x v="1"/>
    <s v="S"/>
    <x v="234"/>
    <x v="300"/>
    <n v="2854545"/>
    <n v="1283133062"/>
    <n v="392.74"/>
    <n v="176087.41"/>
    <n v="6"/>
    <n v="-1280278.517"/>
    <x v="25"/>
    <x v="19"/>
    <x v="4"/>
  </r>
  <r>
    <s v="GV"/>
    <x v="108"/>
    <x v="101"/>
    <s v="A"/>
    <n v="3"/>
    <x v="0"/>
    <s v="S"/>
    <x v="0"/>
    <x v="0"/>
    <n v="4958484"/>
    <n v="941782828"/>
    <n v="683.57"/>
    <n v="129493.26"/>
    <n v="6"/>
    <n v="-936824.34400000004"/>
    <x v="0"/>
    <x v="0"/>
    <x v="0"/>
  </r>
  <r>
    <s v="GV"/>
    <x v="108"/>
    <x v="101"/>
    <s v="A"/>
    <n v="3"/>
    <x v="1"/>
    <s v="S"/>
    <x v="235"/>
    <x v="301"/>
    <n v="3566484"/>
    <n v="809263520"/>
    <n v="490.26"/>
    <n v="111310.77"/>
    <n v="6"/>
    <n v="-805697.03599999996"/>
    <x v="25"/>
    <x v="19"/>
    <x v="4"/>
  </r>
  <r>
    <s v="GV"/>
    <x v="108"/>
    <x v="101"/>
    <s v="A"/>
    <n v="3"/>
    <x v="1"/>
    <s v="S"/>
    <x v="236"/>
    <x v="302"/>
    <n v="0"/>
    <n v="1218084"/>
    <n v="0"/>
    <n v="167.62"/>
    <n v="6"/>
    <n v="-1218.0840000000001"/>
    <x v="25"/>
    <x v="19"/>
    <x v="4"/>
  </r>
  <r>
    <s v="GV"/>
    <x v="108"/>
    <x v="101"/>
    <s v="A"/>
    <n v="3"/>
    <x v="1"/>
    <s v="S"/>
    <x v="237"/>
    <x v="303"/>
    <n v="0"/>
    <n v="44528331"/>
    <n v="0"/>
    <n v="6111.29"/>
    <n v="6"/>
    <n v="-44528.330999999998"/>
    <x v="25"/>
    <x v="19"/>
    <x v="4"/>
  </r>
  <r>
    <s v="GV"/>
    <x v="108"/>
    <x v="101"/>
    <s v="A"/>
    <n v="3"/>
    <x v="1"/>
    <s v="S"/>
    <x v="238"/>
    <x v="304"/>
    <n v="1392000"/>
    <n v="23986000"/>
    <n v="193.31"/>
    <n v="3291.07"/>
    <n v="6"/>
    <n v="-22594"/>
    <x v="25"/>
    <x v="19"/>
    <x v="4"/>
  </r>
  <r>
    <s v="GV"/>
    <x v="108"/>
    <x v="101"/>
    <s v="A"/>
    <n v="3"/>
    <x v="1"/>
    <s v="S"/>
    <x v="239"/>
    <x v="305"/>
    <n v="0"/>
    <n v="62786893"/>
    <n v="0"/>
    <n v="8612.51"/>
    <n v="6"/>
    <n v="-62786.892999999996"/>
    <x v="25"/>
    <x v="19"/>
    <x v="4"/>
  </r>
  <r>
    <s v="GV"/>
    <x v="109"/>
    <x v="102"/>
    <s v="A"/>
    <n v="3"/>
    <x v="1"/>
    <s v="N"/>
    <x v="0"/>
    <x v="0"/>
    <n v="427168081376"/>
    <n v="468369743512"/>
    <n v="59139287.299999997"/>
    <n v="64686993.710000001"/>
    <n v="6"/>
    <n v="-41201662.136"/>
    <x v="25"/>
    <x v="19"/>
    <x v="4"/>
  </r>
  <r>
    <s v="GV"/>
    <x v="110"/>
    <x v="103"/>
    <s v="A"/>
    <n v="3"/>
    <x v="1"/>
    <s v="N"/>
    <x v="0"/>
    <x v="0"/>
    <n v="0"/>
    <n v="533073208"/>
    <n v="0"/>
    <n v="72886.75"/>
    <n v="6"/>
    <n v="-533073.20799999998"/>
    <x v="25"/>
    <x v="19"/>
    <x v="4"/>
  </r>
  <r>
    <s v="GV"/>
    <x v="111"/>
    <x v="104"/>
    <s v="A"/>
    <n v="2"/>
    <x v="0"/>
    <s v="N"/>
    <x v="0"/>
    <x v="0"/>
    <n v="460237901"/>
    <n v="3408051763"/>
    <n v="63955.77"/>
    <n v="459049.17"/>
    <n v="6"/>
    <n v="-2947813.8620000002"/>
    <x v="0"/>
    <x v="0"/>
    <x v="0"/>
  </r>
  <r>
    <s v="GV"/>
    <x v="112"/>
    <x v="105"/>
    <s v="A"/>
    <n v="3"/>
    <x v="0"/>
    <s v="S"/>
    <x v="0"/>
    <x v="0"/>
    <n v="0"/>
    <n v="483352121"/>
    <n v="0"/>
    <n v="65566.990000000005"/>
    <n v="6"/>
    <n v="-483352.12099999998"/>
    <x v="0"/>
    <x v="0"/>
    <x v="0"/>
  </r>
  <r>
    <s v="GV"/>
    <x v="112"/>
    <x v="105"/>
    <s v="A"/>
    <n v="3"/>
    <x v="1"/>
    <s v="S"/>
    <x v="2"/>
    <x v="287"/>
    <n v="0"/>
    <n v="343865696"/>
    <n v="0"/>
    <n v="46427.54"/>
    <n v="6"/>
    <n v="-343865.696"/>
    <x v="25"/>
    <x v="19"/>
    <x v="4"/>
  </r>
  <r>
    <s v="GV"/>
    <x v="112"/>
    <x v="105"/>
    <s v="A"/>
    <n v="3"/>
    <x v="1"/>
    <s v="S"/>
    <x v="34"/>
    <x v="306"/>
    <n v="0"/>
    <n v="132448977"/>
    <n v="0"/>
    <n v="18175.07"/>
    <n v="6"/>
    <n v="-132448.97700000001"/>
    <x v="25"/>
    <x v="19"/>
    <x v="4"/>
  </r>
  <r>
    <s v="GV"/>
    <x v="112"/>
    <x v="105"/>
    <s v="A"/>
    <n v="3"/>
    <x v="1"/>
    <s v="S"/>
    <x v="174"/>
    <x v="307"/>
    <n v="0"/>
    <n v="7037448"/>
    <n v="0"/>
    <n v="964.38"/>
    <n v="6"/>
    <n v="-7037.4480000000003"/>
    <x v="25"/>
    <x v="19"/>
    <x v="4"/>
  </r>
  <r>
    <s v="GV"/>
    <x v="113"/>
    <x v="106"/>
    <s v="A"/>
    <n v="3"/>
    <x v="0"/>
    <s v="S"/>
    <x v="0"/>
    <x v="0"/>
    <n v="235623"/>
    <n v="97312140"/>
    <n v="32.33"/>
    <n v="13224.09"/>
    <n v="6"/>
    <n v="-97076.517000000007"/>
    <x v="0"/>
    <x v="0"/>
    <x v="0"/>
  </r>
  <r>
    <s v="GV"/>
    <x v="113"/>
    <x v="106"/>
    <s v="A"/>
    <n v="3"/>
    <x v="1"/>
    <s v="S"/>
    <x v="2"/>
    <x v="287"/>
    <n v="235623"/>
    <n v="97312140"/>
    <n v="32.33"/>
    <n v="13224.09"/>
    <n v="6"/>
    <n v="-97076.517000000007"/>
    <x v="26"/>
    <x v="20"/>
    <x v="4"/>
  </r>
  <r>
    <s v="GV"/>
    <x v="114"/>
    <x v="107"/>
    <s v="A"/>
    <n v="3"/>
    <x v="0"/>
    <s v="S"/>
    <x v="0"/>
    <x v="0"/>
    <n v="460002278"/>
    <n v="2729655563"/>
    <n v="63923.44"/>
    <n v="367097.84"/>
    <n v="6"/>
    <n v="-2269653.2850000001"/>
    <x v="0"/>
    <x v="0"/>
    <x v="0"/>
  </r>
  <r>
    <s v="GV"/>
    <x v="114"/>
    <x v="107"/>
    <s v="A"/>
    <n v="3"/>
    <x v="1"/>
    <s v="S"/>
    <x v="2"/>
    <x v="287"/>
    <n v="460002278"/>
    <n v="634422623"/>
    <n v="63923.44"/>
    <n v="87927.83"/>
    <n v="6"/>
    <n v="-174420.345"/>
    <x v="26"/>
    <x v="20"/>
    <x v="4"/>
  </r>
  <r>
    <s v="GV"/>
    <x v="114"/>
    <x v="107"/>
    <s v="A"/>
    <n v="3"/>
    <x v="1"/>
    <s v="S"/>
    <x v="34"/>
    <x v="306"/>
    <n v="0"/>
    <n v="4199088"/>
    <n v="0"/>
    <n v="579.59"/>
    <n v="6"/>
    <n v="-4199.0879999999997"/>
    <x v="26"/>
    <x v="20"/>
    <x v="4"/>
  </r>
  <r>
    <s v="GV"/>
    <x v="114"/>
    <x v="107"/>
    <s v="A"/>
    <n v="3"/>
    <x v="1"/>
    <s v="S"/>
    <x v="36"/>
    <x v="90"/>
    <n v="0"/>
    <n v="2089068225"/>
    <n v="0"/>
    <n v="278320.59000000003"/>
    <n v="6"/>
    <n v="-2089068.2250000001"/>
    <x v="26"/>
    <x v="20"/>
    <x v="4"/>
  </r>
  <r>
    <s v="GV"/>
    <x v="114"/>
    <x v="107"/>
    <s v="A"/>
    <n v="3"/>
    <x v="1"/>
    <s v="S"/>
    <x v="174"/>
    <x v="307"/>
    <n v="0"/>
    <n v="1965627"/>
    <n v="0"/>
    <n v="269.83"/>
    <n v="6"/>
    <n v="-1965.627"/>
    <x v="26"/>
    <x v="20"/>
    <x v="4"/>
  </r>
  <r>
    <s v="GV"/>
    <x v="115"/>
    <x v="108"/>
    <s v="A"/>
    <n v="3"/>
    <x v="1"/>
    <s v="N"/>
    <x v="0"/>
    <x v="0"/>
    <n v="0"/>
    <n v="97731939"/>
    <n v="0"/>
    <n v="13160.25"/>
    <n v="6"/>
    <n v="-97731.938999999998"/>
    <x v="26"/>
    <x v="20"/>
    <x v="4"/>
  </r>
  <r>
    <s v="GV"/>
    <x v="116"/>
    <x v="109"/>
    <s v="D"/>
    <n v="1"/>
    <x v="0"/>
    <s v="N"/>
    <x v="0"/>
    <x v="0"/>
    <n v="566424221724"/>
    <n v="257970454258"/>
    <n v="81667012.120000005"/>
    <n v="35412934.130000003"/>
    <n v="6"/>
    <n v="308453767.46600002"/>
    <x v="0"/>
    <x v="0"/>
    <x v="0"/>
  </r>
  <r>
    <s v="GV"/>
    <x v="117"/>
    <x v="110"/>
    <s v="D"/>
    <n v="2"/>
    <x v="0"/>
    <s v="N"/>
    <x v="0"/>
    <x v="0"/>
    <n v="316649256457"/>
    <n v="162297386740"/>
    <n v="44441444.109999999"/>
    <n v="23293745.82"/>
    <n v="6"/>
    <n v="154351869.71700001"/>
    <x v="0"/>
    <x v="0"/>
    <x v="0"/>
  </r>
  <r>
    <s v="GV"/>
    <x v="118"/>
    <x v="111"/>
    <s v="D"/>
    <n v="3"/>
    <x v="0"/>
    <s v="N"/>
    <x v="0"/>
    <x v="0"/>
    <n v="20415832165"/>
    <n v="0"/>
    <n v="2754356.56"/>
    <n v="0"/>
    <n v="6"/>
    <n v="20415832.164999999"/>
    <x v="0"/>
    <x v="0"/>
    <x v="0"/>
  </r>
  <r>
    <s v="GV"/>
    <x v="119"/>
    <x v="112"/>
    <s v="D"/>
    <n v="4"/>
    <x v="0"/>
    <s v="S"/>
    <x v="0"/>
    <x v="0"/>
    <n v="20415832165"/>
    <n v="0"/>
    <n v="2754356.56"/>
    <n v="0"/>
    <n v="6"/>
    <n v="20415832.164999999"/>
    <x v="0"/>
    <x v="0"/>
    <x v="0"/>
  </r>
  <r>
    <s v="GV"/>
    <x v="119"/>
    <x v="112"/>
    <s v="D"/>
    <n v="4"/>
    <x v="1"/>
    <s v="S"/>
    <x v="2"/>
    <x v="287"/>
    <n v="20415832165"/>
    <n v="0"/>
    <n v="2754356.56"/>
    <n v="0"/>
    <n v="6"/>
    <n v="20415832.164999999"/>
    <x v="27"/>
    <x v="21"/>
    <x v="5"/>
  </r>
  <r>
    <s v="GV"/>
    <x v="120"/>
    <x v="113"/>
    <s v="D"/>
    <n v="3"/>
    <x v="0"/>
    <s v="S"/>
    <x v="0"/>
    <x v="0"/>
    <n v="1614902151"/>
    <n v="3636363"/>
    <n v="222267.32"/>
    <n v="496.21"/>
    <n v="6"/>
    <n v="1611265.7879999999"/>
    <x v="0"/>
    <x v="0"/>
    <x v="0"/>
  </r>
  <r>
    <s v="GV"/>
    <x v="120"/>
    <x v="113"/>
    <s v="D"/>
    <n v="3"/>
    <x v="1"/>
    <s v="S"/>
    <x v="2"/>
    <x v="287"/>
    <n v="181603250"/>
    <n v="0"/>
    <n v="25274.03"/>
    <n v="0"/>
    <n v="6"/>
    <n v="181603.25"/>
    <x v="27"/>
    <x v="21"/>
    <x v="5"/>
  </r>
  <r>
    <s v="GV"/>
    <x v="120"/>
    <x v="113"/>
    <s v="D"/>
    <n v="3"/>
    <x v="1"/>
    <s v="S"/>
    <x v="36"/>
    <x v="90"/>
    <n v="1433298901"/>
    <n v="3636363"/>
    <n v="196993.29"/>
    <n v="496.21"/>
    <n v="6"/>
    <n v="1429662.5379999999"/>
    <x v="27"/>
    <x v="21"/>
    <x v="5"/>
  </r>
  <r>
    <s v="GV"/>
    <x v="121"/>
    <x v="114"/>
    <s v="D"/>
    <n v="3"/>
    <x v="0"/>
    <s v="S"/>
    <x v="0"/>
    <x v="0"/>
    <n v="21332301838"/>
    <n v="20052205948"/>
    <n v="2881277.8"/>
    <n v="2703112.5"/>
    <n v="6"/>
    <n v="1280095.8899999999"/>
    <x v="0"/>
    <x v="0"/>
    <x v="0"/>
  </r>
  <r>
    <s v="GV"/>
    <x v="121"/>
    <x v="114"/>
    <s v="D"/>
    <n v="3"/>
    <x v="1"/>
    <s v="S"/>
    <x v="2"/>
    <x v="287"/>
    <n v="21332297438"/>
    <n v="20052205948"/>
    <n v="2881277.2"/>
    <n v="2703112.5"/>
    <n v="6"/>
    <n v="1280091.49"/>
    <x v="27"/>
    <x v="21"/>
    <x v="5"/>
  </r>
  <r>
    <s v="GV"/>
    <x v="121"/>
    <x v="114"/>
    <s v="D"/>
    <n v="3"/>
    <x v="1"/>
    <s v="S"/>
    <x v="34"/>
    <x v="306"/>
    <n v="4400"/>
    <n v="0"/>
    <n v="0.6"/>
    <n v="0"/>
    <n v="6"/>
    <n v="4.4000000000000004"/>
    <x v="27"/>
    <x v="21"/>
    <x v="5"/>
  </r>
  <r>
    <s v="GV"/>
    <x v="122"/>
    <x v="115"/>
    <s v="D"/>
    <n v="3"/>
    <x v="1"/>
    <s v="N"/>
    <x v="0"/>
    <x v="0"/>
    <n v="89779195320"/>
    <n v="0"/>
    <n v="12337600.939999999"/>
    <n v="0"/>
    <n v="6"/>
    <n v="89779195.319999993"/>
    <x v="27"/>
    <x v="21"/>
    <x v="5"/>
  </r>
  <r>
    <s v="GV"/>
    <x v="123"/>
    <x v="116"/>
    <s v="D"/>
    <n v="3"/>
    <x v="1"/>
    <s v="N"/>
    <x v="0"/>
    <x v="0"/>
    <n v="183507024983"/>
    <n v="142241544429"/>
    <n v="26245941.489999998"/>
    <n v="20590137.109999999"/>
    <n v="6"/>
    <n v="41265480.553999998"/>
    <x v="27"/>
    <x v="21"/>
    <x v="5"/>
  </r>
  <r>
    <s v="GV"/>
    <x v="124"/>
    <x v="117"/>
    <s v="D"/>
    <n v="2"/>
    <x v="0"/>
    <s v="N"/>
    <x v="0"/>
    <x v="0"/>
    <n v="327750421"/>
    <n v="4031833"/>
    <n v="44659.28"/>
    <n v="559.62"/>
    <n v="6"/>
    <n v="323718.58799999999"/>
    <x v="0"/>
    <x v="0"/>
    <x v="0"/>
  </r>
  <r>
    <s v="GV"/>
    <x v="125"/>
    <x v="118"/>
    <s v="D"/>
    <n v="3"/>
    <x v="0"/>
    <s v="S"/>
    <x v="0"/>
    <x v="0"/>
    <n v="33147983"/>
    <n v="0"/>
    <n v="4582.49"/>
    <n v="0"/>
    <n v="6"/>
    <n v="33147.983"/>
    <x v="0"/>
    <x v="0"/>
    <x v="0"/>
  </r>
  <r>
    <s v="GV"/>
    <x v="125"/>
    <x v="118"/>
    <s v="D"/>
    <n v="3"/>
    <x v="1"/>
    <s v="S"/>
    <x v="2"/>
    <x v="287"/>
    <n v="33147983"/>
    <n v="0"/>
    <n v="4582.49"/>
    <n v="0"/>
    <n v="6"/>
    <n v="33147.983"/>
    <x v="28"/>
    <x v="22"/>
    <x v="5"/>
  </r>
  <r>
    <s v="GV"/>
    <x v="126"/>
    <x v="119"/>
    <s v="D"/>
    <n v="3"/>
    <x v="0"/>
    <s v="S"/>
    <x v="0"/>
    <x v="0"/>
    <n v="99423227"/>
    <n v="0"/>
    <n v="13588.11"/>
    <n v="0"/>
    <n v="6"/>
    <n v="99423.226999999999"/>
    <x v="0"/>
    <x v="0"/>
    <x v="0"/>
  </r>
  <r>
    <s v="GV"/>
    <x v="126"/>
    <x v="119"/>
    <s v="D"/>
    <n v="3"/>
    <x v="1"/>
    <s v="S"/>
    <x v="2"/>
    <x v="287"/>
    <n v="99423227"/>
    <n v="0"/>
    <n v="13588.11"/>
    <n v="0"/>
    <n v="6"/>
    <n v="99423.226999999999"/>
    <x v="28"/>
    <x v="22"/>
    <x v="5"/>
  </r>
  <r>
    <s v="GV"/>
    <x v="127"/>
    <x v="120"/>
    <s v="D"/>
    <n v="3"/>
    <x v="0"/>
    <s v="S"/>
    <x v="0"/>
    <x v="0"/>
    <n v="110796994"/>
    <n v="3327273"/>
    <n v="15065.69"/>
    <n v="464.14"/>
    <n v="6"/>
    <n v="107469.72100000001"/>
    <x v="0"/>
    <x v="0"/>
    <x v="0"/>
  </r>
  <r>
    <s v="GV"/>
    <x v="127"/>
    <x v="120"/>
    <s v="D"/>
    <n v="3"/>
    <x v="1"/>
    <s v="S"/>
    <x v="2"/>
    <x v="287"/>
    <n v="422724"/>
    <n v="54545"/>
    <n v="58.03"/>
    <n v="7.56"/>
    <n v="6"/>
    <n v="368.17899999999997"/>
    <x v="28"/>
    <x v="22"/>
    <x v="5"/>
  </r>
  <r>
    <s v="GV"/>
    <x v="127"/>
    <x v="120"/>
    <s v="D"/>
    <n v="3"/>
    <x v="1"/>
    <s v="S"/>
    <x v="36"/>
    <x v="90"/>
    <n v="110374270"/>
    <n v="3272728"/>
    <n v="15007.66"/>
    <n v="456.58"/>
    <n v="6"/>
    <n v="107101.542"/>
    <x v="28"/>
    <x v="22"/>
    <x v="5"/>
  </r>
  <r>
    <s v="GV"/>
    <x v="128"/>
    <x v="121"/>
    <s v="D"/>
    <n v="3"/>
    <x v="0"/>
    <s v="S"/>
    <x v="0"/>
    <x v="0"/>
    <n v="89720"/>
    <n v="0"/>
    <n v="12.36"/>
    <n v="0"/>
    <n v="6"/>
    <n v="89.72"/>
    <x v="0"/>
    <x v="0"/>
    <x v="0"/>
  </r>
  <r>
    <s v="GV"/>
    <x v="128"/>
    <x v="121"/>
    <s v="D"/>
    <n v="3"/>
    <x v="1"/>
    <s v="S"/>
    <x v="2"/>
    <x v="287"/>
    <n v="89720"/>
    <n v="0"/>
    <n v="12.36"/>
    <n v="0"/>
    <n v="6"/>
    <n v="89.72"/>
    <x v="28"/>
    <x v="22"/>
    <x v="5"/>
  </r>
  <r>
    <s v="GV"/>
    <x v="129"/>
    <x v="122"/>
    <s v="D"/>
    <n v="3"/>
    <x v="0"/>
    <s v="S"/>
    <x v="0"/>
    <x v="0"/>
    <n v="13556000"/>
    <n v="363000"/>
    <n v="1862.72"/>
    <n v="49.57"/>
    <n v="6"/>
    <n v="13193"/>
    <x v="0"/>
    <x v="0"/>
    <x v="0"/>
  </r>
  <r>
    <s v="GV"/>
    <x v="129"/>
    <x v="122"/>
    <s v="D"/>
    <n v="3"/>
    <x v="1"/>
    <s v="S"/>
    <x v="2"/>
    <x v="287"/>
    <n v="13556000"/>
    <n v="363000"/>
    <n v="1862.72"/>
    <n v="49.57"/>
    <n v="6"/>
    <n v="13193"/>
    <x v="28"/>
    <x v="22"/>
    <x v="5"/>
  </r>
  <r>
    <s v="GV"/>
    <x v="130"/>
    <x v="123"/>
    <s v="D"/>
    <n v="3"/>
    <x v="0"/>
    <s v="S"/>
    <x v="0"/>
    <x v="0"/>
    <n v="70736497"/>
    <n v="341560"/>
    <n v="9547.91"/>
    <n v="45.91"/>
    <n v="6"/>
    <n v="70394.937000000005"/>
    <x v="0"/>
    <x v="0"/>
    <x v="0"/>
  </r>
  <r>
    <s v="GV"/>
    <x v="130"/>
    <x v="123"/>
    <s v="D"/>
    <n v="3"/>
    <x v="1"/>
    <s v="S"/>
    <x v="36"/>
    <x v="90"/>
    <n v="70736497"/>
    <n v="341560"/>
    <n v="9547.91"/>
    <n v="45.91"/>
    <n v="6"/>
    <n v="70394.937000000005"/>
    <x v="28"/>
    <x v="22"/>
    <x v="5"/>
  </r>
  <r>
    <s v="GV"/>
    <x v="131"/>
    <x v="124"/>
    <s v="D"/>
    <n v="2"/>
    <x v="0"/>
    <s v="N"/>
    <x v="0"/>
    <x v="0"/>
    <n v="89587603663"/>
    <n v="51771428108"/>
    <n v="12308737.65"/>
    <n v="7127695.6100000003"/>
    <n v="6"/>
    <n v="37816175.555"/>
    <x v="0"/>
    <x v="0"/>
    <x v="0"/>
  </r>
  <r>
    <s v="GV"/>
    <x v="132"/>
    <x v="125"/>
    <s v="D"/>
    <n v="3"/>
    <x v="0"/>
    <s v="N"/>
    <x v="0"/>
    <x v="0"/>
    <n v="4032510232"/>
    <n v="4565455"/>
    <n v="552458.06000000006"/>
    <n v="631.04"/>
    <n v="6"/>
    <n v="4027944.7769999998"/>
    <x v="0"/>
    <x v="0"/>
    <x v="0"/>
  </r>
  <r>
    <s v="GV"/>
    <x v="133"/>
    <x v="126"/>
    <s v="D"/>
    <n v="4"/>
    <x v="0"/>
    <s v="S"/>
    <x v="0"/>
    <x v="0"/>
    <n v="3001145369"/>
    <n v="0"/>
    <n v="411350.09"/>
    <n v="0"/>
    <n v="6"/>
    <n v="3001145.3689999999"/>
    <x v="0"/>
    <x v="0"/>
    <x v="0"/>
  </r>
  <r>
    <s v="GV"/>
    <x v="133"/>
    <x v="126"/>
    <s v="D"/>
    <n v="4"/>
    <x v="1"/>
    <s v="S"/>
    <x v="2"/>
    <x v="287"/>
    <n v="1439379750"/>
    <n v="0"/>
    <n v="197258.29"/>
    <n v="0"/>
    <n v="6"/>
    <n v="1439379.75"/>
    <x v="29"/>
    <x v="22"/>
    <x v="5"/>
  </r>
  <r>
    <s v="GV"/>
    <x v="133"/>
    <x v="126"/>
    <s v="D"/>
    <n v="4"/>
    <x v="1"/>
    <s v="S"/>
    <x v="34"/>
    <x v="306"/>
    <n v="519639476"/>
    <n v="0"/>
    <n v="71217.320000000007"/>
    <n v="0"/>
    <n v="6"/>
    <n v="519639.47600000002"/>
    <x v="29"/>
    <x v="22"/>
    <x v="5"/>
  </r>
  <r>
    <s v="GV"/>
    <x v="133"/>
    <x v="126"/>
    <s v="D"/>
    <n v="4"/>
    <x v="1"/>
    <s v="S"/>
    <x v="36"/>
    <x v="90"/>
    <n v="745739896"/>
    <n v="0"/>
    <n v="102240.99"/>
    <n v="0"/>
    <n v="6"/>
    <n v="745739.89599999995"/>
    <x v="29"/>
    <x v="22"/>
    <x v="5"/>
  </r>
  <r>
    <s v="GV"/>
    <x v="133"/>
    <x v="126"/>
    <s v="D"/>
    <n v="4"/>
    <x v="1"/>
    <s v="S"/>
    <x v="174"/>
    <x v="307"/>
    <n v="296386247"/>
    <n v="0"/>
    <n v="40633.49"/>
    <n v="0"/>
    <n v="6"/>
    <n v="296386.24699999997"/>
    <x v="29"/>
    <x v="22"/>
    <x v="5"/>
  </r>
  <r>
    <s v="GV"/>
    <x v="134"/>
    <x v="127"/>
    <s v="D"/>
    <n v="4"/>
    <x v="0"/>
    <s v="S"/>
    <x v="0"/>
    <x v="0"/>
    <n v="507469882"/>
    <n v="0"/>
    <n v="69539.38"/>
    <n v="0"/>
    <n v="6"/>
    <n v="507469.88199999998"/>
    <x v="0"/>
    <x v="0"/>
    <x v="0"/>
  </r>
  <r>
    <s v="GV"/>
    <x v="134"/>
    <x v="127"/>
    <s v="D"/>
    <n v="4"/>
    <x v="1"/>
    <s v="S"/>
    <x v="2"/>
    <x v="287"/>
    <n v="246640308"/>
    <n v="0"/>
    <n v="33782.639999999999"/>
    <n v="0"/>
    <n v="6"/>
    <n v="246640.30799999999"/>
    <x v="29"/>
    <x v="22"/>
    <x v="5"/>
  </r>
  <r>
    <s v="GV"/>
    <x v="134"/>
    <x v="127"/>
    <s v="D"/>
    <n v="4"/>
    <x v="1"/>
    <s v="S"/>
    <x v="34"/>
    <x v="306"/>
    <n v="85740515"/>
    <n v="0"/>
    <n v="11750.85"/>
    <n v="0"/>
    <n v="6"/>
    <n v="85740.514999999999"/>
    <x v="29"/>
    <x v="22"/>
    <x v="5"/>
  </r>
  <r>
    <s v="GV"/>
    <x v="134"/>
    <x v="127"/>
    <s v="D"/>
    <n v="4"/>
    <x v="1"/>
    <s v="S"/>
    <x v="36"/>
    <x v="90"/>
    <n v="125201682"/>
    <n v="0"/>
    <n v="17166.400000000001"/>
    <n v="0"/>
    <n v="6"/>
    <n v="125201.682"/>
    <x v="29"/>
    <x v="22"/>
    <x v="5"/>
  </r>
  <r>
    <s v="GV"/>
    <x v="134"/>
    <x v="127"/>
    <s v="D"/>
    <n v="4"/>
    <x v="1"/>
    <s v="S"/>
    <x v="174"/>
    <x v="307"/>
    <n v="49887377"/>
    <n v="0"/>
    <n v="6839.49"/>
    <n v="0"/>
    <n v="6"/>
    <n v="49887.377"/>
    <x v="29"/>
    <x v="22"/>
    <x v="5"/>
  </r>
  <r>
    <s v="GV"/>
    <x v="135"/>
    <x v="128"/>
    <s v="D"/>
    <n v="4"/>
    <x v="0"/>
    <s v="S"/>
    <x v="0"/>
    <x v="0"/>
    <n v="250092182"/>
    <n v="0"/>
    <n v="34272.559999999998"/>
    <n v="0"/>
    <n v="6"/>
    <n v="250092.182"/>
    <x v="0"/>
    <x v="0"/>
    <x v="0"/>
  </r>
  <r>
    <s v="GV"/>
    <x v="135"/>
    <x v="128"/>
    <s v="D"/>
    <n v="4"/>
    <x v="1"/>
    <s v="S"/>
    <x v="2"/>
    <x v="287"/>
    <n v="120373505"/>
    <n v="0"/>
    <n v="16492.77"/>
    <n v="0"/>
    <n v="6"/>
    <n v="120373.505"/>
    <x v="29"/>
    <x v="22"/>
    <x v="5"/>
  </r>
  <r>
    <s v="GV"/>
    <x v="135"/>
    <x v="128"/>
    <s v="D"/>
    <n v="4"/>
    <x v="1"/>
    <s v="S"/>
    <x v="34"/>
    <x v="306"/>
    <n v="43303291"/>
    <n v="0"/>
    <n v="5933.77"/>
    <n v="0"/>
    <n v="6"/>
    <n v="43303.290999999997"/>
    <x v="29"/>
    <x v="22"/>
    <x v="5"/>
  </r>
  <r>
    <s v="GV"/>
    <x v="135"/>
    <x v="128"/>
    <s v="D"/>
    <n v="4"/>
    <x v="1"/>
    <s v="S"/>
    <x v="36"/>
    <x v="90"/>
    <n v="61709086"/>
    <n v="0"/>
    <n v="8459.49"/>
    <n v="0"/>
    <n v="6"/>
    <n v="61709.086000000003"/>
    <x v="29"/>
    <x v="22"/>
    <x v="5"/>
  </r>
  <r>
    <s v="GV"/>
    <x v="135"/>
    <x v="128"/>
    <s v="D"/>
    <n v="4"/>
    <x v="1"/>
    <s v="S"/>
    <x v="174"/>
    <x v="307"/>
    <n v="24706300"/>
    <n v="0"/>
    <n v="3386.53"/>
    <n v="0"/>
    <n v="6"/>
    <n v="24706.3"/>
    <x v="29"/>
    <x v="22"/>
    <x v="5"/>
  </r>
  <r>
    <s v="GV"/>
    <x v="136"/>
    <x v="129"/>
    <s v="D"/>
    <n v="4"/>
    <x v="0"/>
    <s v="S"/>
    <x v="0"/>
    <x v="0"/>
    <n v="184923686"/>
    <n v="4565455"/>
    <n v="25217.57"/>
    <n v="631.04"/>
    <n v="6"/>
    <n v="180358.231"/>
    <x v="0"/>
    <x v="0"/>
    <x v="0"/>
  </r>
  <r>
    <s v="GV"/>
    <x v="136"/>
    <x v="129"/>
    <s v="D"/>
    <n v="4"/>
    <x v="1"/>
    <s v="S"/>
    <x v="2"/>
    <x v="287"/>
    <n v="176824595"/>
    <n v="1020000"/>
    <n v="24100.57"/>
    <n v="142.33000000000001"/>
    <n v="6"/>
    <n v="175804.595"/>
    <x v="29"/>
    <x v="22"/>
    <x v="5"/>
  </r>
  <r>
    <s v="GV"/>
    <x v="136"/>
    <x v="129"/>
    <s v="D"/>
    <n v="4"/>
    <x v="1"/>
    <s v="S"/>
    <x v="34"/>
    <x v="306"/>
    <n v="8075909"/>
    <n v="3545455"/>
    <n v="1113.83"/>
    <n v="488.71"/>
    <n v="6"/>
    <n v="4530.4539999999997"/>
    <x v="29"/>
    <x v="22"/>
    <x v="5"/>
  </r>
  <r>
    <s v="GV"/>
    <x v="136"/>
    <x v="129"/>
    <s v="D"/>
    <n v="4"/>
    <x v="1"/>
    <s v="S"/>
    <x v="174"/>
    <x v="307"/>
    <n v="23182"/>
    <n v="0"/>
    <n v="3.17"/>
    <n v="0"/>
    <n v="6"/>
    <n v="23.181999999999999"/>
    <x v="29"/>
    <x v="22"/>
    <x v="5"/>
  </r>
  <r>
    <s v="GV"/>
    <x v="137"/>
    <x v="130"/>
    <s v="D"/>
    <n v="4"/>
    <x v="0"/>
    <s v="S"/>
    <x v="0"/>
    <x v="0"/>
    <n v="14449410"/>
    <n v="0"/>
    <n v="1977.62"/>
    <n v="0"/>
    <n v="6"/>
    <n v="14449.41"/>
    <x v="0"/>
    <x v="0"/>
    <x v="0"/>
  </r>
  <r>
    <s v="GV"/>
    <x v="137"/>
    <x v="130"/>
    <s v="D"/>
    <n v="4"/>
    <x v="1"/>
    <s v="S"/>
    <x v="34"/>
    <x v="306"/>
    <n v="8555139"/>
    <n v="0"/>
    <n v="1170.0999999999999"/>
    <n v="0"/>
    <n v="6"/>
    <n v="8555.1389999999992"/>
    <x v="29"/>
    <x v="22"/>
    <x v="5"/>
  </r>
  <r>
    <s v="GV"/>
    <x v="137"/>
    <x v="130"/>
    <s v="D"/>
    <n v="4"/>
    <x v="1"/>
    <s v="S"/>
    <x v="36"/>
    <x v="90"/>
    <n v="5894271"/>
    <n v="0"/>
    <n v="807.52"/>
    <n v="0"/>
    <n v="6"/>
    <n v="5894.2709999999997"/>
    <x v="29"/>
    <x v="22"/>
    <x v="5"/>
  </r>
  <r>
    <s v="GV"/>
    <x v="138"/>
    <x v="131"/>
    <s v="D"/>
    <n v="4"/>
    <x v="0"/>
    <s v="S"/>
    <x v="0"/>
    <x v="0"/>
    <n v="30339594"/>
    <n v="0"/>
    <n v="4133.08"/>
    <n v="0"/>
    <n v="6"/>
    <n v="30339.594000000001"/>
    <x v="0"/>
    <x v="0"/>
    <x v="0"/>
  </r>
  <r>
    <s v="GV"/>
    <x v="138"/>
    <x v="131"/>
    <s v="D"/>
    <n v="4"/>
    <x v="1"/>
    <s v="S"/>
    <x v="2"/>
    <x v="287"/>
    <n v="25710000"/>
    <n v="0"/>
    <n v="3494.82"/>
    <n v="0"/>
    <n v="6"/>
    <n v="25710"/>
    <x v="29"/>
    <x v="22"/>
    <x v="5"/>
  </r>
  <r>
    <s v="GV"/>
    <x v="138"/>
    <x v="131"/>
    <s v="D"/>
    <n v="4"/>
    <x v="1"/>
    <s v="S"/>
    <x v="36"/>
    <x v="90"/>
    <n v="3168099"/>
    <n v="0"/>
    <n v="437.94"/>
    <n v="0"/>
    <n v="6"/>
    <n v="3168.0990000000002"/>
    <x v="29"/>
    <x v="22"/>
    <x v="5"/>
  </r>
  <r>
    <s v="GV"/>
    <x v="138"/>
    <x v="131"/>
    <s v="D"/>
    <n v="4"/>
    <x v="1"/>
    <s v="S"/>
    <x v="174"/>
    <x v="307"/>
    <n v="1461495"/>
    <n v="0"/>
    <n v="200.32"/>
    <n v="0"/>
    <n v="6"/>
    <n v="1461.4949999999999"/>
    <x v="29"/>
    <x v="22"/>
    <x v="5"/>
  </r>
  <r>
    <s v="GV"/>
    <x v="139"/>
    <x v="132"/>
    <s v="D"/>
    <n v="4"/>
    <x v="0"/>
    <s v="S"/>
    <x v="0"/>
    <x v="0"/>
    <n v="44090109"/>
    <n v="0"/>
    <n v="5967.76"/>
    <n v="0"/>
    <n v="6"/>
    <n v="44090.108999999997"/>
    <x v="0"/>
    <x v="0"/>
    <x v="0"/>
  </r>
  <r>
    <s v="GV"/>
    <x v="139"/>
    <x v="132"/>
    <s v="D"/>
    <n v="4"/>
    <x v="1"/>
    <s v="S"/>
    <x v="2"/>
    <x v="287"/>
    <n v="29700000"/>
    <n v="0"/>
    <n v="3990.15"/>
    <n v="0"/>
    <n v="6"/>
    <n v="29700"/>
    <x v="29"/>
    <x v="22"/>
    <x v="5"/>
  </r>
  <r>
    <s v="GV"/>
    <x v="139"/>
    <x v="132"/>
    <s v="D"/>
    <n v="4"/>
    <x v="1"/>
    <s v="S"/>
    <x v="36"/>
    <x v="90"/>
    <n v="9890109"/>
    <n v="0"/>
    <n v="1360"/>
    <n v="0"/>
    <n v="6"/>
    <n v="9890.1090000000004"/>
    <x v="29"/>
    <x v="22"/>
    <x v="5"/>
  </r>
  <r>
    <s v="GV"/>
    <x v="139"/>
    <x v="132"/>
    <s v="D"/>
    <n v="4"/>
    <x v="1"/>
    <s v="S"/>
    <x v="174"/>
    <x v="307"/>
    <n v="4500000"/>
    <n v="0"/>
    <n v="617.61"/>
    <n v="0"/>
    <n v="6"/>
    <n v="4500"/>
    <x v="29"/>
    <x v="22"/>
    <x v="5"/>
  </r>
  <r>
    <s v="GV"/>
    <x v="140"/>
    <x v="133"/>
    <s v="D"/>
    <n v="3"/>
    <x v="0"/>
    <s v="S"/>
    <x v="0"/>
    <x v="0"/>
    <n v="6871636"/>
    <n v="0"/>
    <n v="934.88"/>
    <n v="0"/>
    <n v="6"/>
    <n v="6871.6360000000004"/>
    <x v="0"/>
    <x v="0"/>
    <x v="0"/>
  </r>
  <r>
    <s v="GV"/>
    <x v="140"/>
    <x v="133"/>
    <s v="D"/>
    <n v="3"/>
    <x v="1"/>
    <s v="S"/>
    <x v="2"/>
    <x v="287"/>
    <n v="6871636"/>
    <n v="0"/>
    <n v="934.88"/>
    <n v="0"/>
    <n v="6"/>
    <n v="6871.6360000000004"/>
    <x v="29"/>
    <x v="22"/>
    <x v="5"/>
  </r>
  <r>
    <s v="GV"/>
    <x v="141"/>
    <x v="134"/>
    <s v="D"/>
    <n v="3"/>
    <x v="0"/>
    <s v="S"/>
    <x v="0"/>
    <x v="0"/>
    <n v="63463220130"/>
    <n v="51198955865"/>
    <n v="8734207.5800000001"/>
    <n v="7049758.3300000001"/>
    <n v="6"/>
    <n v="12264264.265000001"/>
    <x v="0"/>
    <x v="0"/>
    <x v="0"/>
  </r>
  <r>
    <s v="GV"/>
    <x v="141"/>
    <x v="134"/>
    <s v="D"/>
    <n v="3"/>
    <x v="1"/>
    <s v="S"/>
    <x v="2"/>
    <x v="287"/>
    <n v="63209582292"/>
    <n v="51185251538"/>
    <n v="8699550.8000000007"/>
    <n v="7047873.0300000003"/>
    <n v="6"/>
    <n v="12024330.754000001"/>
    <x v="29"/>
    <x v="22"/>
    <x v="5"/>
  </r>
  <r>
    <s v="GV"/>
    <x v="141"/>
    <x v="134"/>
    <s v="D"/>
    <n v="3"/>
    <x v="1"/>
    <s v="S"/>
    <x v="34"/>
    <x v="306"/>
    <n v="56000000"/>
    <n v="0"/>
    <n v="7630.61"/>
    <n v="0"/>
    <n v="6"/>
    <n v="56000"/>
    <x v="29"/>
    <x v="22"/>
    <x v="5"/>
  </r>
  <r>
    <s v="GV"/>
    <x v="141"/>
    <x v="134"/>
    <s v="D"/>
    <n v="3"/>
    <x v="1"/>
    <s v="S"/>
    <x v="36"/>
    <x v="90"/>
    <n v="193001476"/>
    <n v="13704327"/>
    <n v="26385.93"/>
    <n v="1885.3"/>
    <n v="6"/>
    <n v="179297.149"/>
    <x v="29"/>
    <x v="22"/>
    <x v="5"/>
  </r>
  <r>
    <s v="GV"/>
    <x v="141"/>
    <x v="134"/>
    <s v="D"/>
    <n v="3"/>
    <x v="1"/>
    <s v="S"/>
    <x v="174"/>
    <x v="307"/>
    <n v="4636362"/>
    <n v="0"/>
    <n v="640.24"/>
    <n v="0"/>
    <n v="6"/>
    <n v="4636.3620000000001"/>
    <x v="29"/>
    <x v="22"/>
    <x v="5"/>
  </r>
  <r>
    <s v="GV"/>
    <x v="142"/>
    <x v="135"/>
    <s v="D"/>
    <n v="3"/>
    <x v="0"/>
    <s v="S"/>
    <x v="0"/>
    <x v="0"/>
    <n v="1257931714"/>
    <n v="29965761"/>
    <n v="172729.19"/>
    <n v="4136.68"/>
    <n v="6"/>
    <n v="1227965.953"/>
    <x v="0"/>
    <x v="0"/>
    <x v="0"/>
  </r>
  <r>
    <s v="GV"/>
    <x v="142"/>
    <x v="135"/>
    <s v="D"/>
    <n v="3"/>
    <x v="1"/>
    <s v="S"/>
    <x v="2"/>
    <x v="287"/>
    <n v="1257931714"/>
    <n v="29965761"/>
    <n v="172729.19"/>
    <n v="4136.68"/>
    <n v="6"/>
    <n v="1227965.953"/>
    <x v="29"/>
    <x v="22"/>
    <x v="5"/>
  </r>
  <r>
    <s v="GV"/>
    <x v="143"/>
    <x v="136"/>
    <s v="D"/>
    <n v="3"/>
    <x v="0"/>
    <s v="S"/>
    <x v="0"/>
    <x v="0"/>
    <n v="77148057"/>
    <n v="4820734"/>
    <n v="10590.38"/>
    <n v="662.62"/>
    <n v="6"/>
    <n v="72327.323000000004"/>
    <x v="0"/>
    <x v="0"/>
    <x v="0"/>
  </r>
  <r>
    <s v="GV"/>
    <x v="143"/>
    <x v="136"/>
    <s v="D"/>
    <n v="3"/>
    <x v="1"/>
    <s v="S"/>
    <x v="2"/>
    <x v="287"/>
    <n v="10872160"/>
    <n v="0"/>
    <n v="1491.39"/>
    <n v="0"/>
    <n v="6"/>
    <n v="10872.16"/>
    <x v="29"/>
    <x v="22"/>
    <x v="5"/>
  </r>
  <r>
    <s v="GV"/>
    <x v="143"/>
    <x v="136"/>
    <s v="D"/>
    <n v="3"/>
    <x v="1"/>
    <s v="S"/>
    <x v="34"/>
    <x v="306"/>
    <n v="56008541"/>
    <n v="3981308"/>
    <n v="7692.78"/>
    <n v="547.35"/>
    <n v="6"/>
    <n v="52027.233"/>
    <x v="29"/>
    <x v="22"/>
    <x v="5"/>
  </r>
  <r>
    <s v="GV"/>
    <x v="143"/>
    <x v="136"/>
    <s v="D"/>
    <n v="3"/>
    <x v="1"/>
    <s v="S"/>
    <x v="36"/>
    <x v="90"/>
    <n v="10267356"/>
    <n v="839426"/>
    <n v="1406.21"/>
    <n v="115.27"/>
    <n v="6"/>
    <n v="9427.93"/>
    <x v="29"/>
    <x v="22"/>
    <x v="5"/>
  </r>
  <r>
    <s v="GV"/>
    <x v="144"/>
    <x v="137"/>
    <s v="D"/>
    <n v="3"/>
    <x v="0"/>
    <s v="S"/>
    <x v="0"/>
    <x v="0"/>
    <n v="50837500"/>
    <n v="941819"/>
    <n v="6978.54"/>
    <n v="130.34"/>
    <n v="6"/>
    <n v="49895.680999999997"/>
    <x v="0"/>
    <x v="0"/>
    <x v="0"/>
  </r>
  <r>
    <s v="GV"/>
    <x v="144"/>
    <x v="137"/>
    <s v="D"/>
    <n v="3"/>
    <x v="1"/>
    <s v="S"/>
    <x v="2"/>
    <x v="287"/>
    <n v="26402378"/>
    <n v="318182"/>
    <n v="3615.66"/>
    <n v="43.71"/>
    <n v="6"/>
    <n v="26084.196"/>
    <x v="29"/>
    <x v="22"/>
    <x v="5"/>
  </r>
  <r>
    <s v="GV"/>
    <x v="144"/>
    <x v="137"/>
    <s v="D"/>
    <n v="3"/>
    <x v="1"/>
    <s v="S"/>
    <x v="34"/>
    <x v="306"/>
    <n v="6933307"/>
    <n v="409091"/>
    <n v="954.43"/>
    <n v="56.87"/>
    <n v="6"/>
    <n v="6524.2160000000003"/>
    <x v="29"/>
    <x v="22"/>
    <x v="5"/>
  </r>
  <r>
    <s v="GV"/>
    <x v="144"/>
    <x v="137"/>
    <s v="D"/>
    <n v="3"/>
    <x v="1"/>
    <s v="S"/>
    <x v="36"/>
    <x v="90"/>
    <n v="17501815"/>
    <n v="214546"/>
    <n v="2408.4499999999998"/>
    <n v="29.76"/>
    <n v="6"/>
    <n v="17287.269"/>
    <x v="29"/>
    <x v="22"/>
    <x v="5"/>
  </r>
  <r>
    <s v="GV"/>
    <x v="145"/>
    <x v="138"/>
    <s v="D"/>
    <n v="3"/>
    <x v="0"/>
    <s v="S"/>
    <x v="0"/>
    <x v="0"/>
    <n v="21369704"/>
    <n v="134380"/>
    <n v="2919.57"/>
    <n v="18.48"/>
    <n v="6"/>
    <n v="21235.324000000001"/>
    <x v="0"/>
    <x v="0"/>
    <x v="0"/>
  </r>
  <r>
    <s v="GV"/>
    <x v="145"/>
    <x v="138"/>
    <s v="D"/>
    <n v="3"/>
    <x v="1"/>
    <s v="S"/>
    <x v="2"/>
    <x v="287"/>
    <n v="12021401"/>
    <n v="134380"/>
    <n v="1633.21"/>
    <n v="18.48"/>
    <n v="6"/>
    <n v="11887.021000000001"/>
    <x v="29"/>
    <x v="22"/>
    <x v="5"/>
  </r>
  <r>
    <s v="GV"/>
    <x v="145"/>
    <x v="138"/>
    <s v="D"/>
    <n v="3"/>
    <x v="1"/>
    <s v="S"/>
    <x v="34"/>
    <x v="306"/>
    <n v="9348303"/>
    <n v="0"/>
    <n v="1286.3599999999999"/>
    <n v="0"/>
    <n v="6"/>
    <n v="9348.3029999999999"/>
    <x v="29"/>
    <x v="22"/>
    <x v="5"/>
  </r>
  <r>
    <s v="GV"/>
    <x v="146"/>
    <x v="139"/>
    <s v="D"/>
    <n v="3"/>
    <x v="0"/>
    <s v="S"/>
    <x v="0"/>
    <x v="0"/>
    <n v="14076308"/>
    <n v="1145908"/>
    <n v="1925.87"/>
    <n v="155.63999999999999"/>
    <n v="6"/>
    <n v="12930.4"/>
    <x v="0"/>
    <x v="0"/>
    <x v="0"/>
  </r>
  <r>
    <s v="GV"/>
    <x v="146"/>
    <x v="139"/>
    <s v="D"/>
    <n v="3"/>
    <x v="1"/>
    <s v="S"/>
    <x v="2"/>
    <x v="287"/>
    <n v="4353342"/>
    <n v="0"/>
    <n v="592.79999999999995"/>
    <n v="0"/>
    <n v="6"/>
    <n v="4353.3419999999996"/>
    <x v="29"/>
    <x v="22"/>
    <x v="5"/>
  </r>
  <r>
    <s v="GV"/>
    <x v="146"/>
    <x v="139"/>
    <s v="D"/>
    <n v="3"/>
    <x v="1"/>
    <s v="S"/>
    <x v="36"/>
    <x v="90"/>
    <n v="9722966"/>
    <n v="1145908"/>
    <n v="1333.07"/>
    <n v="155.63999999999999"/>
    <n v="6"/>
    <n v="8577.0580000000009"/>
    <x v="29"/>
    <x v="22"/>
    <x v="5"/>
  </r>
  <r>
    <s v="GV"/>
    <x v="147"/>
    <x v="140"/>
    <s v="D"/>
    <n v="3"/>
    <x v="0"/>
    <s v="S"/>
    <x v="0"/>
    <x v="0"/>
    <n v="607421938"/>
    <n v="49936942"/>
    <n v="82932.13"/>
    <n v="6820.04"/>
    <n v="6"/>
    <n v="557484.99600000004"/>
    <x v="0"/>
    <x v="0"/>
    <x v="0"/>
  </r>
  <r>
    <s v="GV"/>
    <x v="147"/>
    <x v="140"/>
    <s v="D"/>
    <n v="3"/>
    <x v="1"/>
    <s v="S"/>
    <x v="2"/>
    <x v="287"/>
    <n v="57395413"/>
    <n v="1150000"/>
    <n v="7862.94"/>
    <n v="159.51"/>
    <n v="6"/>
    <n v="56245.413"/>
    <x v="29"/>
    <x v="22"/>
    <x v="5"/>
  </r>
  <r>
    <s v="GV"/>
    <x v="147"/>
    <x v="140"/>
    <s v="D"/>
    <n v="3"/>
    <x v="1"/>
    <s v="S"/>
    <x v="36"/>
    <x v="90"/>
    <n v="550026525"/>
    <n v="48786942"/>
    <n v="75069.19"/>
    <n v="6660.53"/>
    <n v="6"/>
    <n v="501239.58299999998"/>
    <x v="29"/>
    <x v="22"/>
    <x v="5"/>
  </r>
  <r>
    <s v="GV"/>
    <x v="148"/>
    <x v="141"/>
    <s v="D"/>
    <n v="3"/>
    <x v="0"/>
    <s v="S"/>
    <x v="0"/>
    <x v="0"/>
    <n v="1139405672"/>
    <n v="27205377"/>
    <n v="156612.51"/>
    <n v="3714.32"/>
    <n v="6"/>
    <n v="1112200.2949999999"/>
    <x v="0"/>
    <x v="0"/>
    <x v="0"/>
  </r>
  <r>
    <s v="GV"/>
    <x v="148"/>
    <x v="141"/>
    <s v="D"/>
    <n v="3"/>
    <x v="1"/>
    <s v="S"/>
    <x v="2"/>
    <x v="287"/>
    <n v="666881764"/>
    <n v="7843819"/>
    <n v="91863.43"/>
    <n v="1050.5"/>
    <n v="6"/>
    <n v="659037.94499999995"/>
    <x v="29"/>
    <x v="22"/>
    <x v="5"/>
  </r>
  <r>
    <s v="GV"/>
    <x v="148"/>
    <x v="141"/>
    <s v="D"/>
    <n v="3"/>
    <x v="1"/>
    <s v="S"/>
    <x v="34"/>
    <x v="306"/>
    <n v="318182"/>
    <n v="0"/>
    <n v="44.13"/>
    <n v="0"/>
    <n v="6"/>
    <n v="318.18200000000002"/>
    <x v="29"/>
    <x v="22"/>
    <x v="5"/>
  </r>
  <r>
    <s v="GV"/>
    <x v="148"/>
    <x v="141"/>
    <s v="D"/>
    <n v="3"/>
    <x v="1"/>
    <s v="S"/>
    <x v="36"/>
    <x v="90"/>
    <n v="472205726"/>
    <n v="19361558"/>
    <n v="64704.95"/>
    <n v="2663.82"/>
    <n v="6"/>
    <n v="452844.16800000001"/>
    <x v="29"/>
    <x v="22"/>
    <x v="5"/>
  </r>
  <r>
    <s v="GV"/>
    <x v="149"/>
    <x v="142"/>
    <s v="D"/>
    <n v="3"/>
    <x v="0"/>
    <s v="S"/>
    <x v="0"/>
    <x v="0"/>
    <n v="511560190"/>
    <n v="0"/>
    <n v="69997.45"/>
    <n v="0"/>
    <n v="6"/>
    <n v="511560.19"/>
    <x v="0"/>
    <x v="0"/>
    <x v="0"/>
  </r>
  <r>
    <s v="GV"/>
    <x v="149"/>
    <x v="142"/>
    <s v="D"/>
    <n v="3"/>
    <x v="1"/>
    <s v="S"/>
    <x v="2"/>
    <x v="287"/>
    <n v="445334229"/>
    <n v="0"/>
    <n v="60862.55"/>
    <n v="0"/>
    <n v="6"/>
    <n v="445334.22899999999"/>
    <x v="29"/>
    <x v="22"/>
    <x v="5"/>
  </r>
  <r>
    <s v="GV"/>
    <x v="149"/>
    <x v="142"/>
    <s v="D"/>
    <n v="3"/>
    <x v="1"/>
    <s v="S"/>
    <x v="34"/>
    <x v="306"/>
    <n v="66015903"/>
    <n v="0"/>
    <n v="9105.92"/>
    <n v="0"/>
    <n v="6"/>
    <n v="66015.903000000006"/>
    <x v="29"/>
    <x v="22"/>
    <x v="5"/>
  </r>
  <r>
    <s v="GV"/>
    <x v="149"/>
    <x v="142"/>
    <s v="D"/>
    <n v="3"/>
    <x v="1"/>
    <s v="S"/>
    <x v="174"/>
    <x v="307"/>
    <n v="210058"/>
    <n v="0"/>
    <n v="28.98"/>
    <n v="0"/>
    <n v="6"/>
    <n v="210.05799999999999"/>
    <x v="29"/>
    <x v="22"/>
    <x v="5"/>
  </r>
  <r>
    <s v="GV"/>
    <x v="150"/>
    <x v="143"/>
    <s v="D"/>
    <n v="3"/>
    <x v="0"/>
    <s v="S"/>
    <x v="0"/>
    <x v="0"/>
    <n v="11661428"/>
    <n v="0"/>
    <n v="1597.99"/>
    <n v="0"/>
    <n v="6"/>
    <n v="11661.428"/>
    <x v="0"/>
    <x v="0"/>
    <x v="0"/>
  </r>
  <r>
    <s v="GV"/>
    <x v="150"/>
    <x v="143"/>
    <s v="D"/>
    <n v="3"/>
    <x v="1"/>
    <s v="S"/>
    <x v="2"/>
    <x v="287"/>
    <n v="11388701"/>
    <n v="0"/>
    <n v="1560.55"/>
    <n v="0"/>
    <n v="6"/>
    <n v="11388.700999999999"/>
    <x v="29"/>
    <x v="22"/>
    <x v="5"/>
  </r>
  <r>
    <s v="GV"/>
    <x v="150"/>
    <x v="143"/>
    <s v="D"/>
    <n v="3"/>
    <x v="1"/>
    <s v="S"/>
    <x v="36"/>
    <x v="90"/>
    <n v="272727"/>
    <n v="0"/>
    <n v="37.44"/>
    <n v="0"/>
    <n v="6"/>
    <n v="272.72699999999998"/>
    <x v="29"/>
    <x v="22"/>
    <x v="5"/>
  </r>
  <r>
    <s v="GV"/>
    <x v="151"/>
    <x v="144"/>
    <s v="D"/>
    <n v="3"/>
    <x v="0"/>
    <s v="S"/>
    <x v="0"/>
    <x v="0"/>
    <n v="109635301"/>
    <n v="0"/>
    <n v="15032.22"/>
    <n v="0"/>
    <n v="6"/>
    <n v="109635.30100000001"/>
    <x v="0"/>
    <x v="0"/>
    <x v="0"/>
  </r>
  <r>
    <s v="GV"/>
    <x v="151"/>
    <x v="144"/>
    <s v="D"/>
    <n v="3"/>
    <x v="1"/>
    <s v="S"/>
    <x v="2"/>
    <x v="287"/>
    <n v="98370300"/>
    <n v="0"/>
    <n v="13481.51"/>
    <n v="0"/>
    <n v="6"/>
    <n v="98370.3"/>
    <x v="29"/>
    <x v="22"/>
    <x v="5"/>
  </r>
  <r>
    <s v="GV"/>
    <x v="151"/>
    <x v="144"/>
    <s v="D"/>
    <n v="3"/>
    <x v="1"/>
    <s v="S"/>
    <x v="34"/>
    <x v="306"/>
    <n v="11265001"/>
    <n v="0"/>
    <n v="1550.71"/>
    <n v="0"/>
    <n v="6"/>
    <n v="11265.001"/>
    <x v="29"/>
    <x v="22"/>
    <x v="5"/>
  </r>
  <r>
    <s v="GV"/>
    <x v="152"/>
    <x v="145"/>
    <s v="D"/>
    <n v="3"/>
    <x v="0"/>
    <s v="S"/>
    <x v="0"/>
    <x v="0"/>
    <n v="461905872"/>
    <n v="0"/>
    <n v="63772.11"/>
    <n v="0"/>
    <n v="6"/>
    <n v="461905.87199999997"/>
    <x v="0"/>
    <x v="0"/>
    <x v="0"/>
  </r>
  <r>
    <s v="GV"/>
    <x v="152"/>
    <x v="145"/>
    <s v="D"/>
    <n v="3"/>
    <x v="1"/>
    <s v="S"/>
    <x v="2"/>
    <x v="287"/>
    <n v="366885793"/>
    <n v="0"/>
    <n v="50730.99"/>
    <n v="0"/>
    <n v="6"/>
    <n v="366885.79300000001"/>
    <x v="29"/>
    <x v="22"/>
    <x v="5"/>
  </r>
  <r>
    <s v="GV"/>
    <x v="152"/>
    <x v="145"/>
    <s v="D"/>
    <n v="3"/>
    <x v="1"/>
    <s v="S"/>
    <x v="34"/>
    <x v="306"/>
    <n v="16789136"/>
    <n v="0"/>
    <n v="2272.5100000000002"/>
    <n v="0"/>
    <n v="6"/>
    <n v="16789.135999999999"/>
    <x v="29"/>
    <x v="22"/>
    <x v="5"/>
  </r>
  <r>
    <s v="GV"/>
    <x v="152"/>
    <x v="145"/>
    <s v="D"/>
    <n v="3"/>
    <x v="1"/>
    <s v="S"/>
    <x v="36"/>
    <x v="90"/>
    <n v="77430943"/>
    <n v="0"/>
    <n v="10660.48"/>
    <n v="0"/>
    <n v="6"/>
    <n v="77430.942999999999"/>
    <x v="29"/>
    <x v="22"/>
    <x v="5"/>
  </r>
  <r>
    <s v="GV"/>
    <x v="152"/>
    <x v="145"/>
    <s v="D"/>
    <n v="3"/>
    <x v="1"/>
    <s v="S"/>
    <x v="174"/>
    <x v="307"/>
    <n v="800000"/>
    <n v="0"/>
    <n v="108.13"/>
    <n v="0"/>
    <n v="6"/>
    <n v="800"/>
    <x v="29"/>
    <x v="22"/>
    <x v="5"/>
  </r>
  <r>
    <s v="GV"/>
    <x v="153"/>
    <x v="146"/>
    <s v="D"/>
    <n v="3"/>
    <x v="0"/>
    <s v="S"/>
    <x v="0"/>
    <x v="0"/>
    <n v="1046661"/>
    <n v="0"/>
    <n v="140.83000000000001"/>
    <n v="0"/>
    <n v="6"/>
    <n v="1046.6610000000001"/>
    <x v="0"/>
    <x v="0"/>
    <x v="0"/>
  </r>
  <r>
    <s v="GV"/>
    <x v="153"/>
    <x v="146"/>
    <s v="D"/>
    <n v="3"/>
    <x v="1"/>
    <s v="S"/>
    <x v="2"/>
    <x v="287"/>
    <n v="1046661"/>
    <n v="0"/>
    <n v="140.83000000000001"/>
    <n v="0"/>
    <n v="6"/>
    <n v="1046.6610000000001"/>
    <x v="29"/>
    <x v="22"/>
    <x v="5"/>
  </r>
  <r>
    <s v="GV"/>
    <x v="154"/>
    <x v="147"/>
    <s v="D"/>
    <n v="3"/>
    <x v="0"/>
    <s v="S"/>
    <x v="0"/>
    <x v="0"/>
    <n v="115304269"/>
    <n v="0"/>
    <n v="15765.14"/>
    <n v="0"/>
    <n v="6"/>
    <n v="115304.269"/>
    <x v="0"/>
    <x v="0"/>
    <x v="0"/>
  </r>
  <r>
    <s v="GV"/>
    <x v="154"/>
    <x v="147"/>
    <s v="D"/>
    <n v="3"/>
    <x v="1"/>
    <s v="S"/>
    <x v="2"/>
    <x v="287"/>
    <n v="115304269"/>
    <n v="0"/>
    <n v="15765.14"/>
    <n v="0"/>
    <n v="6"/>
    <n v="115304.269"/>
    <x v="29"/>
    <x v="22"/>
    <x v="5"/>
  </r>
  <r>
    <s v="GV"/>
    <x v="155"/>
    <x v="148"/>
    <s v="D"/>
    <n v="3"/>
    <x v="0"/>
    <s v="S"/>
    <x v="0"/>
    <x v="0"/>
    <n v="557365353"/>
    <n v="21338142"/>
    <n v="76403.95"/>
    <n v="2905.33"/>
    <n v="6"/>
    <n v="536027.21100000001"/>
    <x v="0"/>
    <x v="0"/>
    <x v="0"/>
  </r>
  <r>
    <s v="GV"/>
    <x v="155"/>
    <x v="148"/>
    <s v="D"/>
    <n v="3"/>
    <x v="1"/>
    <s v="S"/>
    <x v="2"/>
    <x v="287"/>
    <n v="287162509"/>
    <n v="19888621"/>
    <n v="39420.57"/>
    <n v="2705.2"/>
    <n v="6"/>
    <n v="267273.88799999998"/>
    <x v="29"/>
    <x v="22"/>
    <x v="5"/>
  </r>
  <r>
    <s v="GV"/>
    <x v="155"/>
    <x v="148"/>
    <s v="D"/>
    <n v="3"/>
    <x v="1"/>
    <s v="S"/>
    <x v="35"/>
    <x v="308"/>
    <n v="4800"/>
    <n v="0"/>
    <n v="0.66"/>
    <n v="0"/>
    <n v="6"/>
    <n v="4.8"/>
    <x v="29"/>
    <x v="22"/>
    <x v="5"/>
  </r>
  <r>
    <s v="GV"/>
    <x v="155"/>
    <x v="148"/>
    <s v="D"/>
    <n v="3"/>
    <x v="0"/>
    <s v="S"/>
    <x v="36"/>
    <x v="90"/>
    <n v="270198044"/>
    <n v="1449521"/>
    <n v="36982.720000000001"/>
    <n v="200.13"/>
    <n v="6"/>
    <n v="268748.52299999999"/>
    <x v="0"/>
    <x v="0"/>
    <x v="0"/>
  </r>
  <r>
    <s v="GV"/>
    <x v="155"/>
    <x v="148"/>
    <s v="D"/>
    <n v="3"/>
    <x v="1"/>
    <s v="S"/>
    <x v="155"/>
    <x v="309"/>
    <n v="238116725"/>
    <n v="1449521"/>
    <n v="32578.82"/>
    <n v="200.13"/>
    <n v="6"/>
    <n v="236667.204"/>
    <x v="29"/>
    <x v="22"/>
    <x v="5"/>
  </r>
  <r>
    <s v="GV"/>
    <x v="155"/>
    <x v="148"/>
    <s v="D"/>
    <n v="3"/>
    <x v="1"/>
    <s v="S"/>
    <x v="156"/>
    <x v="310"/>
    <n v="32081319"/>
    <n v="0"/>
    <n v="4403.8999999999996"/>
    <n v="0"/>
    <n v="6"/>
    <n v="32081.319"/>
    <x v="29"/>
    <x v="22"/>
    <x v="5"/>
  </r>
  <r>
    <s v="GV"/>
    <x v="156"/>
    <x v="149"/>
    <s v="D"/>
    <n v="3"/>
    <x v="0"/>
    <s v="S"/>
    <x v="0"/>
    <x v="0"/>
    <n v="45023637"/>
    <n v="0"/>
    <n v="6114.76"/>
    <n v="0"/>
    <n v="6"/>
    <n v="45023.637000000002"/>
    <x v="0"/>
    <x v="0"/>
    <x v="0"/>
  </r>
  <r>
    <s v="GV"/>
    <x v="156"/>
    <x v="149"/>
    <s v="D"/>
    <n v="3"/>
    <x v="1"/>
    <s v="S"/>
    <x v="36"/>
    <x v="90"/>
    <n v="45023637"/>
    <n v="0"/>
    <n v="6114.76"/>
    <n v="0"/>
    <n v="6"/>
    <n v="45023.637000000002"/>
    <x v="29"/>
    <x v="22"/>
    <x v="5"/>
  </r>
  <r>
    <s v="GV"/>
    <x v="157"/>
    <x v="150"/>
    <s v="D"/>
    <n v="3"/>
    <x v="0"/>
    <s v="S"/>
    <x v="0"/>
    <x v="0"/>
    <n v="15273864"/>
    <n v="0"/>
    <n v="2071.2600000000002"/>
    <n v="0"/>
    <n v="6"/>
    <n v="15273.864"/>
    <x v="0"/>
    <x v="0"/>
    <x v="0"/>
  </r>
  <r>
    <s v="GV"/>
    <x v="157"/>
    <x v="150"/>
    <s v="D"/>
    <n v="3"/>
    <x v="1"/>
    <s v="S"/>
    <x v="2"/>
    <x v="287"/>
    <n v="15273864"/>
    <n v="0"/>
    <n v="2071.2600000000002"/>
    <n v="0"/>
    <n v="6"/>
    <n v="15273.864"/>
    <x v="29"/>
    <x v="22"/>
    <x v="5"/>
  </r>
  <r>
    <s v="GV"/>
    <x v="158"/>
    <x v="151"/>
    <s v="D"/>
    <n v="3"/>
    <x v="0"/>
    <s v="S"/>
    <x v="0"/>
    <x v="0"/>
    <n v="595991086"/>
    <n v="0"/>
    <n v="81669.41"/>
    <n v="0"/>
    <n v="6"/>
    <n v="595991.08600000001"/>
    <x v="0"/>
    <x v="0"/>
    <x v="0"/>
  </r>
  <r>
    <s v="GV"/>
    <x v="158"/>
    <x v="151"/>
    <s v="D"/>
    <n v="3"/>
    <x v="1"/>
    <s v="S"/>
    <x v="2"/>
    <x v="287"/>
    <n v="595991086"/>
    <n v="0"/>
    <n v="81669.41"/>
    <n v="0"/>
    <n v="6"/>
    <n v="595991.08600000001"/>
    <x v="26"/>
    <x v="20"/>
    <x v="5"/>
  </r>
  <r>
    <s v="GV"/>
    <x v="159"/>
    <x v="152"/>
    <s v="D"/>
    <n v="3"/>
    <x v="0"/>
    <s v="S"/>
    <x v="0"/>
    <x v="0"/>
    <n v="2253679684"/>
    <n v="40400898"/>
    <n v="309017.28999999998"/>
    <n v="5510.69"/>
    <n v="6"/>
    <n v="2213278.7859999998"/>
    <x v="0"/>
    <x v="0"/>
    <x v="0"/>
  </r>
  <r>
    <s v="GV"/>
    <x v="159"/>
    <x v="152"/>
    <s v="D"/>
    <n v="3"/>
    <x v="1"/>
    <s v="S"/>
    <x v="2"/>
    <x v="311"/>
    <n v="359943441"/>
    <n v="7522747"/>
    <n v="49354.6"/>
    <n v="1027.3699999999999"/>
    <n v="6"/>
    <n v="352420.69400000002"/>
    <x v="27"/>
    <x v="21"/>
    <x v="5"/>
  </r>
  <r>
    <s v="GV"/>
    <x v="159"/>
    <x v="152"/>
    <s v="D"/>
    <n v="3"/>
    <x v="1"/>
    <s v="S"/>
    <x v="34"/>
    <x v="312"/>
    <n v="154359419"/>
    <n v="2346096"/>
    <n v="21165.33"/>
    <n v="323.12"/>
    <n v="6"/>
    <n v="152013.323"/>
    <x v="27"/>
    <x v="21"/>
    <x v="5"/>
  </r>
  <r>
    <s v="GV"/>
    <x v="159"/>
    <x v="152"/>
    <s v="D"/>
    <n v="3"/>
    <x v="1"/>
    <s v="S"/>
    <x v="35"/>
    <x v="313"/>
    <n v="98614213"/>
    <n v="576755"/>
    <n v="13504.39"/>
    <n v="77.14"/>
    <n v="6"/>
    <n v="98037.457999999999"/>
    <x v="27"/>
    <x v="21"/>
    <x v="5"/>
  </r>
  <r>
    <s v="GV"/>
    <x v="159"/>
    <x v="152"/>
    <s v="D"/>
    <n v="3"/>
    <x v="1"/>
    <s v="S"/>
    <x v="36"/>
    <x v="314"/>
    <n v="541948592"/>
    <n v="810000"/>
    <n v="74315.039999999994"/>
    <n v="110.19"/>
    <n v="6"/>
    <n v="541138.59199999995"/>
    <x v="27"/>
    <x v="21"/>
    <x v="5"/>
  </r>
  <r>
    <s v="GV"/>
    <x v="159"/>
    <x v="152"/>
    <s v="D"/>
    <n v="3"/>
    <x v="1"/>
    <s v="S"/>
    <x v="37"/>
    <x v="315"/>
    <n v="4139987"/>
    <n v="0"/>
    <n v="566.46"/>
    <n v="0"/>
    <n v="6"/>
    <n v="4139.9870000000001"/>
    <x v="27"/>
    <x v="21"/>
    <x v="5"/>
  </r>
  <r>
    <s v="GV"/>
    <x v="159"/>
    <x v="152"/>
    <s v="D"/>
    <n v="3"/>
    <x v="1"/>
    <s v="S"/>
    <x v="174"/>
    <x v="316"/>
    <n v="168416751"/>
    <n v="3136364"/>
    <n v="23050.36"/>
    <n v="419.72"/>
    <n v="6"/>
    <n v="165280.38699999999"/>
    <x v="27"/>
    <x v="21"/>
    <x v="5"/>
  </r>
  <r>
    <s v="GV"/>
    <x v="159"/>
    <x v="152"/>
    <s v="D"/>
    <n v="3"/>
    <x v="1"/>
    <s v="S"/>
    <x v="240"/>
    <x v="317"/>
    <n v="36052147"/>
    <n v="734858"/>
    <n v="4942.03"/>
    <n v="100.67"/>
    <n v="6"/>
    <n v="35317.288999999997"/>
    <x v="27"/>
    <x v="21"/>
    <x v="5"/>
  </r>
  <r>
    <s v="GV"/>
    <x v="159"/>
    <x v="152"/>
    <s v="D"/>
    <n v="3"/>
    <x v="1"/>
    <s v="S"/>
    <x v="241"/>
    <x v="318"/>
    <n v="121980817"/>
    <n v="454546"/>
    <n v="16705.86"/>
    <n v="62.16"/>
    <n v="6"/>
    <n v="121526.27099999999"/>
    <x v="27"/>
    <x v="21"/>
    <x v="5"/>
  </r>
  <r>
    <s v="GV"/>
    <x v="159"/>
    <x v="152"/>
    <s v="D"/>
    <n v="3"/>
    <x v="1"/>
    <s v="S"/>
    <x v="175"/>
    <x v="319"/>
    <n v="19831720"/>
    <n v="3389105"/>
    <n v="2713.27"/>
    <n v="457.81"/>
    <n v="6"/>
    <n v="16442.615000000002"/>
    <x v="27"/>
    <x v="21"/>
    <x v="5"/>
  </r>
  <r>
    <s v="GV"/>
    <x v="159"/>
    <x v="152"/>
    <s v="D"/>
    <n v="3"/>
    <x v="1"/>
    <s v="S"/>
    <x v="75"/>
    <x v="320"/>
    <n v="80954545"/>
    <n v="1512729"/>
    <n v="10983.9"/>
    <n v="206.69"/>
    <n v="6"/>
    <n v="79441.816000000006"/>
    <x v="27"/>
    <x v="21"/>
    <x v="5"/>
  </r>
  <r>
    <s v="GV"/>
    <x v="159"/>
    <x v="152"/>
    <s v="D"/>
    <n v="3"/>
    <x v="1"/>
    <s v="S"/>
    <x v="3"/>
    <x v="321"/>
    <n v="218549579"/>
    <n v="11519725"/>
    <n v="29991.59"/>
    <n v="1574.59"/>
    <n v="6"/>
    <n v="207029.85399999999"/>
    <x v="27"/>
    <x v="21"/>
    <x v="5"/>
  </r>
  <r>
    <s v="GV"/>
    <x v="159"/>
    <x v="152"/>
    <s v="D"/>
    <n v="3"/>
    <x v="1"/>
    <s v="S"/>
    <x v="4"/>
    <x v="322"/>
    <n v="9245053"/>
    <n v="600000"/>
    <n v="1268"/>
    <n v="81.87"/>
    <n v="6"/>
    <n v="8645.0529999999999"/>
    <x v="27"/>
    <x v="21"/>
    <x v="5"/>
  </r>
  <r>
    <s v="GV"/>
    <x v="159"/>
    <x v="152"/>
    <s v="D"/>
    <n v="3"/>
    <x v="1"/>
    <s v="S"/>
    <x v="76"/>
    <x v="323"/>
    <n v="93324990"/>
    <n v="257195"/>
    <n v="12801.67"/>
    <n v="34.5"/>
    <n v="6"/>
    <n v="93067.794999999998"/>
    <x v="27"/>
    <x v="21"/>
    <x v="5"/>
  </r>
  <r>
    <s v="GV"/>
    <x v="159"/>
    <x v="152"/>
    <s v="D"/>
    <n v="3"/>
    <x v="1"/>
    <s v="S"/>
    <x v="60"/>
    <x v="324"/>
    <n v="338718430"/>
    <n v="7540778"/>
    <n v="46611.42"/>
    <n v="1034.8599999999999"/>
    <n v="6"/>
    <n v="331177.652"/>
    <x v="27"/>
    <x v="21"/>
    <x v="5"/>
  </r>
  <r>
    <s v="GV"/>
    <x v="159"/>
    <x v="152"/>
    <s v="D"/>
    <n v="3"/>
    <x v="1"/>
    <s v="S"/>
    <x v="158"/>
    <x v="325"/>
    <n v="7600000"/>
    <n v="0"/>
    <n v="1043.3699999999999"/>
    <n v="0"/>
    <n v="6"/>
    <n v="7600"/>
    <x v="27"/>
    <x v="21"/>
    <x v="5"/>
  </r>
  <r>
    <s v="GV"/>
    <x v="160"/>
    <x v="153"/>
    <s v="D"/>
    <n v="3"/>
    <x v="0"/>
    <s v="S"/>
    <x v="0"/>
    <x v="0"/>
    <n v="65722601"/>
    <n v="0"/>
    <n v="9044.93"/>
    <n v="0"/>
    <n v="6"/>
    <n v="65722.600999999995"/>
    <x v="0"/>
    <x v="0"/>
    <x v="0"/>
  </r>
  <r>
    <s v="GV"/>
    <x v="160"/>
    <x v="153"/>
    <s v="D"/>
    <n v="3"/>
    <x v="1"/>
    <s v="S"/>
    <x v="2"/>
    <x v="287"/>
    <n v="65103146"/>
    <n v="0"/>
    <n v="8960.09"/>
    <n v="0"/>
    <n v="6"/>
    <n v="65103.146000000001"/>
    <x v="29"/>
    <x v="22"/>
    <x v="5"/>
  </r>
  <r>
    <s v="GV"/>
    <x v="160"/>
    <x v="153"/>
    <s v="D"/>
    <n v="3"/>
    <x v="1"/>
    <s v="S"/>
    <x v="34"/>
    <x v="306"/>
    <n v="475455"/>
    <n v="0"/>
    <n v="65.03"/>
    <n v="0"/>
    <n v="6"/>
    <n v="475.45499999999998"/>
    <x v="29"/>
    <x v="22"/>
    <x v="5"/>
  </r>
  <r>
    <s v="GV"/>
    <x v="160"/>
    <x v="153"/>
    <s v="D"/>
    <n v="3"/>
    <x v="1"/>
    <s v="S"/>
    <x v="36"/>
    <x v="90"/>
    <n v="144000"/>
    <n v="0"/>
    <n v="19.809999999999999"/>
    <n v="0"/>
    <n v="6"/>
    <n v="144"/>
    <x v="29"/>
    <x v="22"/>
    <x v="5"/>
  </r>
  <r>
    <s v="GV"/>
    <x v="161"/>
    <x v="154"/>
    <s v="D"/>
    <n v="3"/>
    <x v="0"/>
    <s v="S"/>
    <x v="0"/>
    <x v="0"/>
    <n v="120155519"/>
    <n v="0"/>
    <n v="16586.560000000001"/>
    <n v="0"/>
    <n v="6"/>
    <n v="120155.519"/>
    <x v="0"/>
    <x v="0"/>
    <x v="0"/>
  </r>
  <r>
    <s v="GV"/>
    <x v="161"/>
    <x v="154"/>
    <s v="D"/>
    <n v="3"/>
    <x v="1"/>
    <s v="S"/>
    <x v="2"/>
    <x v="287"/>
    <n v="120155519"/>
    <n v="0"/>
    <n v="16586.560000000001"/>
    <n v="0"/>
    <n v="6"/>
    <n v="120155.519"/>
    <x v="29"/>
    <x v="22"/>
    <x v="5"/>
  </r>
  <r>
    <s v="GV"/>
    <x v="162"/>
    <x v="155"/>
    <s v="D"/>
    <n v="3"/>
    <x v="0"/>
    <s v="S"/>
    <x v="0"/>
    <x v="0"/>
    <n v="711065813"/>
    <n v="130417754"/>
    <n v="97711.19"/>
    <n v="17851.990000000002"/>
    <n v="6"/>
    <n v="580648.05900000001"/>
    <x v="0"/>
    <x v="0"/>
    <x v="0"/>
  </r>
  <r>
    <s v="GV"/>
    <x v="162"/>
    <x v="155"/>
    <s v="D"/>
    <n v="3"/>
    <x v="1"/>
    <s v="S"/>
    <x v="2"/>
    <x v="326"/>
    <n v="36254935"/>
    <n v="3125000"/>
    <n v="4989.1000000000004"/>
    <n v="429.98"/>
    <n v="6"/>
    <n v="33129.934999999998"/>
    <x v="29"/>
    <x v="22"/>
    <x v="5"/>
  </r>
  <r>
    <s v="GV"/>
    <x v="162"/>
    <x v="155"/>
    <s v="D"/>
    <n v="3"/>
    <x v="1"/>
    <s v="S"/>
    <x v="34"/>
    <x v="327"/>
    <n v="97484988"/>
    <n v="15590260"/>
    <n v="13390.78"/>
    <n v="2130.88"/>
    <n v="6"/>
    <n v="81894.728000000003"/>
    <x v="29"/>
    <x v="22"/>
    <x v="5"/>
  </r>
  <r>
    <s v="GV"/>
    <x v="162"/>
    <x v="155"/>
    <s v="D"/>
    <n v="3"/>
    <x v="1"/>
    <s v="S"/>
    <x v="35"/>
    <x v="328"/>
    <n v="12580350"/>
    <n v="3543241"/>
    <n v="1727.99"/>
    <n v="484.29"/>
    <n v="6"/>
    <n v="9037.1090000000004"/>
    <x v="29"/>
    <x v="22"/>
    <x v="5"/>
  </r>
  <r>
    <s v="GV"/>
    <x v="162"/>
    <x v="155"/>
    <s v="D"/>
    <n v="3"/>
    <x v="1"/>
    <s v="S"/>
    <x v="36"/>
    <x v="329"/>
    <n v="564745540"/>
    <n v="108159253"/>
    <n v="77603.320000000007"/>
    <n v="14806.84"/>
    <n v="6"/>
    <n v="456586.28700000001"/>
    <x v="29"/>
    <x v="22"/>
    <x v="5"/>
  </r>
  <r>
    <s v="GV"/>
    <x v="163"/>
    <x v="156"/>
    <s v="D"/>
    <n v="3"/>
    <x v="0"/>
    <s v="S"/>
    <x v="0"/>
    <x v="0"/>
    <n v="825820178"/>
    <n v="46231795"/>
    <n v="112925.75"/>
    <n v="6351.45"/>
    <n v="6"/>
    <n v="779588.38300000003"/>
    <x v="0"/>
    <x v="0"/>
    <x v="0"/>
  </r>
  <r>
    <s v="GV"/>
    <x v="163"/>
    <x v="156"/>
    <s v="D"/>
    <n v="3"/>
    <x v="1"/>
    <s v="S"/>
    <x v="2"/>
    <x v="287"/>
    <n v="825820178"/>
    <n v="46231795"/>
    <n v="112925.75"/>
    <n v="6351.45"/>
    <n v="6"/>
    <n v="779588.38300000003"/>
    <x v="29"/>
    <x v="22"/>
    <x v="5"/>
  </r>
  <r>
    <s v="GV"/>
    <x v="164"/>
    <x v="157"/>
    <s v="D"/>
    <n v="3"/>
    <x v="0"/>
    <s v="S"/>
    <x v="0"/>
    <x v="0"/>
    <n v="1804674490"/>
    <n v="215331028"/>
    <n v="247863"/>
    <n v="29043.7"/>
    <n v="6"/>
    <n v="1589343.4620000001"/>
    <x v="0"/>
    <x v="0"/>
    <x v="0"/>
  </r>
  <r>
    <s v="GV"/>
    <x v="164"/>
    <x v="157"/>
    <s v="D"/>
    <n v="3"/>
    <x v="1"/>
    <s v="S"/>
    <x v="234"/>
    <x v="330"/>
    <n v="521472715"/>
    <n v="5629600"/>
    <n v="71568.39"/>
    <n v="767.82"/>
    <n v="6"/>
    <n v="515843.11499999999"/>
    <x v="27"/>
    <x v="21"/>
    <x v="5"/>
  </r>
  <r>
    <s v="GV"/>
    <x v="164"/>
    <x v="157"/>
    <s v="D"/>
    <n v="3"/>
    <x v="1"/>
    <s v="S"/>
    <x v="242"/>
    <x v="331"/>
    <n v="13346894"/>
    <n v="0"/>
    <n v="1826.66"/>
    <n v="0"/>
    <n v="6"/>
    <n v="13346.894"/>
    <x v="27"/>
    <x v="21"/>
    <x v="5"/>
  </r>
  <r>
    <s v="GV"/>
    <x v="164"/>
    <x v="157"/>
    <s v="D"/>
    <n v="3"/>
    <x v="1"/>
    <s v="S"/>
    <x v="243"/>
    <x v="332"/>
    <n v="50353731"/>
    <n v="542347"/>
    <n v="6905.28"/>
    <n v="73.63"/>
    <n v="6"/>
    <n v="49811.383999999998"/>
    <x v="27"/>
    <x v="21"/>
    <x v="5"/>
  </r>
  <r>
    <s v="GV"/>
    <x v="164"/>
    <x v="157"/>
    <s v="D"/>
    <n v="3"/>
    <x v="1"/>
    <s v="S"/>
    <x v="244"/>
    <x v="333"/>
    <n v="26088120"/>
    <n v="860334"/>
    <n v="3550.45"/>
    <n v="118.23"/>
    <n v="6"/>
    <n v="25227.786"/>
    <x v="27"/>
    <x v="21"/>
    <x v="5"/>
  </r>
  <r>
    <s v="GV"/>
    <x v="164"/>
    <x v="157"/>
    <s v="D"/>
    <n v="3"/>
    <x v="1"/>
    <s v="S"/>
    <x v="245"/>
    <x v="334"/>
    <n v="15904922"/>
    <n v="381818"/>
    <n v="2169.9299999999998"/>
    <n v="52.64"/>
    <n v="6"/>
    <n v="15523.103999999999"/>
    <x v="27"/>
    <x v="21"/>
    <x v="5"/>
  </r>
  <r>
    <s v="GV"/>
    <x v="164"/>
    <x v="157"/>
    <s v="D"/>
    <n v="3"/>
    <x v="1"/>
    <s v="S"/>
    <x v="246"/>
    <x v="335"/>
    <n v="27446325"/>
    <n v="1136364"/>
    <n v="3712.78"/>
    <n v="152.63"/>
    <n v="6"/>
    <n v="26309.960999999999"/>
    <x v="27"/>
    <x v="21"/>
    <x v="5"/>
  </r>
  <r>
    <s v="GV"/>
    <x v="164"/>
    <x v="157"/>
    <s v="D"/>
    <n v="3"/>
    <x v="1"/>
    <s v="S"/>
    <x v="247"/>
    <x v="336"/>
    <n v="556310"/>
    <n v="0"/>
    <n v="75.58"/>
    <n v="0"/>
    <n v="6"/>
    <n v="556.30999999999995"/>
    <x v="27"/>
    <x v="21"/>
    <x v="5"/>
  </r>
  <r>
    <s v="GV"/>
    <x v="164"/>
    <x v="157"/>
    <s v="D"/>
    <n v="3"/>
    <x v="1"/>
    <s v="S"/>
    <x v="248"/>
    <x v="337"/>
    <n v="73431247"/>
    <n v="870598"/>
    <n v="10007.879999999999"/>
    <n v="119.24"/>
    <n v="6"/>
    <n v="72560.649000000005"/>
    <x v="27"/>
    <x v="21"/>
    <x v="5"/>
  </r>
  <r>
    <s v="GV"/>
    <x v="164"/>
    <x v="157"/>
    <s v="D"/>
    <n v="3"/>
    <x v="1"/>
    <s v="S"/>
    <x v="249"/>
    <x v="338"/>
    <n v="1069074226"/>
    <n v="205909967"/>
    <n v="147085.16"/>
    <n v="27759.51"/>
    <n v="6"/>
    <n v="863164.25899999996"/>
    <x v="27"/>
    <x v="21"/>
    <x v="5"/>
  </r>
  <r>
    <s v="GV"/>
    <x v="164"/>
    <x v="157"/>
    <s v="D"/>
    <n v="3"/>
    <x v="1"/>
    <s v="S"/>
    <x v="250"/>
    <x v="339"/>
    <n v="7000000"/>
    <n v="0"/>
    <n v="960.89"/>
    <n v="0"/>
    <n v="6"/>
    <n v="7000"/>
    <x v="27"/>
    <x v="21"/>
    <x v="5"/>
  </r>
  <r>
    <s v="GV"/>
    <x v="165"/>
    <x v="158"/>
    <s v="D"/>
    <n v="3"/>
    <x v="1"/>
    <s v="N"/>
    <x v="0"/>
    <x v="0"/>
    <n v="162288935"/>
    <n v="26000"/>
    <n v="22198.66"/>
    <n v="3.56"/>
    <n v="6"/>
    <n v="162262.935"/>
    <x v="29"/>
    <x v="22"/>
    <x v="5"/>
  </r>
  <r>
    <s v="GV"/>
    <x v="166"/>
    <x v="159"/>
    <s v="D"/>
    <n v="3"/>
    <x v="1"/>
    <s v="N"/>
    <x v="0"/>
    <x v="0"/>
    <n v="9818965"/>
    <n v="0"/>
    <n v="1320"/>
    <n v="0"/>
    <n v="6"/>
    <n v="9818.9650000000001"/>
    <x v="29"/>
    <x v="22"/>
    <x v="5"/>
  </r>
  <r>
    <s v="GV"/>
    <x v="167"/>
    <x v="160"/>
    <s v="D"/>
    <n v="3"/>
    <x v="1"/>
    <s v="N"/>
    <x v="0"/>
    <x v="0"/>
    <n v="10498952300"/>
    <n v="0"/>
    <n v="1431818.17"/>
    <n v="0"/>
    <n v="6"/>
    <n v="10498952.300000001"/>
    <x v="29"/>
    <x v="22"/>
    <x v="5"/>
  </r>
  <r>
    <s v="GV"/>
    <x v="168"/>
    <x v="161"/>
    <s v="D"/>
    <n v="3"/>
    <x v="0"/>
    <s v="S"/>
    <x v="0"/>
    <x v="0"/>
    <n v="39864626"/>
    <n v="10250"/>
    <n v="5398.27"/>
    <n v="1.4"/>
    <n v="6"/>
    <n v="39854.375999999997"/>
    <x v="0"/>
    <x v="0"/>
    <x v="0"/>
  </r>
  <r>
    <s v="GV"/>
    <x v="168"/>
    <x v="161"/>
    <s v="D"/>
    <n v="3"/>
    <x v="1"/>
    <s v="S"/>
    <x v="2"/>
    <x v="287"/>
    <n v="39864626"/>
    <n v="10250"/>
    <n v="5398.27"/>
    <n v="1.4"/>
    <n v="6"/>
    <n v="39854.375999999997"/>
    <x v="29"/>
    <x v="22"/>
    <x v="5"/>
  </r>
  <r>
    <s v="GV"/>
    <x v="169"/>
    <x v="162"/>
    <s v="D"/>
    <n v="2"/>
    <x v="0"/>
    <s v="N"/>
    <x v="0"/>
    <x v="0"/>
    <n v="41685006526"/>
    <n v="3191941778"/>
    <n v="5712575.5499999998"/>
    <n v="437544.74"/>
    <n v="6"/>
    <n v="38493064.748000003"/>
    <x v="0"/>
    <x v="0"/>
    <x v="0"/>
  </r>
  <r>
    <s v="GV"/>
    <x v="170"/>
    <x v="163"/>
    <s v="D"/>
    <n v="3"/>
    <x v="0"/>
    <s v="S"/>
    <x v="0"/>
    <x v="0"/>
    <n v="10712674988"/>
    <n v="544266428"/>
    <n v="1468673.06"/>
    <n v="74500.960000000006"/>
    <n v="6"/>
    <n v="10168408.560000001"/>
    <x v="0"/>
    <x v="0"/>
    <x v="0"/>
  </r>
  <r>
    <s v="GV"/>
    <x v="170"/>
    <x v="163"/>
    <s v="D"/>
    <n v="3"/>
    <x v="1"/>
    <s v="S"/>
    <x v="2"/>
    <x v="287"/>
    <n v="10712674988"/>
    <n v="544266428"/>
    <n v="1468673.06"/>
    <n v="74500.960000000006"/>
    <n v="6"/>
    <n v="10168408.560000001"/>
    <x v="30"/>
    <x v="23"/>
    <x v="5"/>
  </r>
  <r>
    <s v="GV"/>
    <x v="171"/>
    <x v="164"/>
    <s v="D"/>
    <n v="3"/>
    <x v="0"/>
    <s v="S"/>
    <x v="0"/>
    <x v="0"/>
    <n v="6403334494"/>
    <n v="71292313"/>
    <n v="878320.53"/>
    <n v="9734.18"/>
    <n v="6"/>
    <n v="6332042.1809999999"/>
    <x v="0"/>
    <x v="0"/>
    <x v="0"/>
  </r>
  <r>
    <s v="GV"/>
    <x v="171"/>
    <x v="164"/>
    <s v="D"/>
    <n v="3"/>
    <x v="1"/>
    <s v="S"/>
    <x v="2"/>
    <x v="287"/>
    <n v="6403334494"/>
    <n v="71292313"/>
    <n v="878320.53"/>
    <n v="9734.18"/>
    <n v="6"/>
    <n v="6332042.1809999999"/>
    <x v="30"/>
    <x v="23"/>
    <x v="5"/>
  </r>
  <r>
    <s v="GV"/>
    <x v="172"/>
    <x v="165"/>
    <s v="D"/>
    <n v="3"/>
    <x v="0"/>
    <s v="S"/>
    <x v="0"/>
    <x v="0"/>
    <n v="3286580768"/>
    <n v="2576383037"/>
    <n v="449458.09"/>
    <n v="353309.6"/>
    <n v="6"/>
    <n v="710197.73100000003"/>
    <x v="0"/>
    <x v="0"/>
    <x v="0"/>
  </r>
  <r>
    <s v="GV"/>
    <x v="172"/>
    <x v="165"/>
    <s v="D"/>
    <n v="3"/>
    <x v="1"/>
    <s v="S"/>
    <x v="2"/>
    <x v="287"/>
    <n v="3286488114"/>
    <n v="2576383037"/>
    <n v="449445.41"/>
    <n v="353309.6"/>
    <n v="6"/>
    <n v="710105.07700000005"/>
    <x v="30"/>
    <x v="23"/>
    <x v="5"/>
  </r>
  <r>
    <s v="GV"/>
    <x v="172"/>
    <x v="165"/>
    <s v="D"/>
    <n v="3"/>
    <x v="1"/>
    <s v="S"/>
    <x v="34"/>
    <x v="306"/>
    <n v="92654"/>
    <n v="0"/>
    <n v="12.68"/>
    <n v="0"/>
    <n v="6"/>
    <n v="92.653999999999996"/>
    <x v="30"/>
    <x v="23"/>
    <x v="5"/>
  </r>
  <r>
    <s v="GV"/>
    <x v="173"/>
    <x v="166"/>
    <s v="D"/>
    <n v="3"/>
    <x v="1"/>
    <s v="N"/>
    <x v="0"/>
    <x v="0"/>
    <n v="8485816442"/>
    <n v="0"/>
    <n v="1161123.8600000001"/>
    <n v="0"/>
    <n v="6"/>
    <n v="8485816.4419999998"/>
    <x v="30"/>
    <x v="23"/>
    <x v="5"/>
  </r>
  <r>
    <s v="GV"/>
    <x v="174"/>
    <x v="167"/>
    <s v="D"/>
    <n v="3"/>
    <x v="1"/>
    <s v="N"/>
    <x v="0"/>
    <x v="0"/>
    <n v="12796599834"/>
    <n v="0"/>
    <n v="1755000.01"/>
    <n v="0"/>
    <n v="6"/>
    <n v="12796599.834000001"/>
    <x v="30"/>
    <x v="23"/>
    <x v="5"/>
  </r>
  <r>
    <s v="GV"/>
    <x v="175"/>
    <x v="168"/>
    <s v="D"/>
    <n v="2"/>
    <x v="0"/>
    <s v="N"/>
    <x v="0"/>
    <x v="0"/>
    <n v="633111372"/>
    <n v="0"/>
    <n v="86843.29"/>
    <n v="0"/>
    <n v="6"/>
    <n v="633111.37199999997"/>
    <x v="0"/>
    <x v="0"/>
    <x v="0"/>
  </r>
  <r>
    <s v="GV"/>
    <x v="176"/>
    <x v="169"/>
    <s v="D"/>
    <n v="3"/>
    <x v="0"/>
    <s v="S"/>
    <x v="0"/>
    <x v="0"/>
    <n v="633111372"/>
    <n v="0"/>
    <n v="86843.29"/>
    <n v="0"/>
    <n v="6"/>
    <n v="633111.37199999997"/>
    <x v="0"/>
    <x v="0"/>
    <x v="0"/>
  </r>
  <r>
    <s v="GV"/>
    <x v="176"/>
    <x v="169"/>
    <s v="D"/>
    <n v="3"/>
    <x v="1"/>
    <s v="S"/>
    <x v="2"/>
    <x v="287"/>
    <n v="633111372"/>
    <n v="0"/>
    <n v="86843.29"/>
    <n v="0"/>
    <n v="6"/>
    <n v="633111.37199999997"/>
    <x v="31"/>
    <x v="20"/>
    <x v="5"/>
  </r>
  <r>
    <s v="GV"/>
    <x v="177"/>
    <x v="170"/>
    <s v="D"/>
    <n v="2"/>
    <x v="0"/>
    <s v="N"/>
    <x v="0"/>
    <x v="0"/>
    <n v="30302950072"/>
    <n v="30685709361"/>
    <n v="7085835.8899999997"/>
    <n v="3169901.3"/>
    <n v="6"/>
    <n v="-382759.28899999999"/>
    <x v="0"/>
    <x v="0"/>
    <x v="0"/>
  </r>
  <r>
    <s v="GV"/>
    <x v="178"/>
    <x v="171"/>
    <s v="D"/>
    <n v="3"/>
    <x v="1"/>
    <s v="N"/>
    <x v="0"/>
    <x v="0"/>
    <n v="30302950072"/>
    <n v="30685709361"/>
    <n v="7085835.8899999997"/>
    <n v="3169901.3"/>
    <n v="6"/>
    <n v="-382759.28899999999"/>
    <x v="32"/>
    <x v="23"/>
    <x v="5"/>
  </r>
  <r>
    <s v="GV"/>
    <x v="179"/>
    <x v="172"/>
    <s v="D"/>
    <n v="2"/>
    <x v="0"/>
    <s v="N"/>
    <x v="0"/>
    <x v="0"/>
    <n v="12854430691"/>
    <n v="8494558597"/>
    <n v="1771124.46"/>
    <n v="1173714.68"/>
    <n v="6"/>
    <n v="4359872.0939999996"/>
    <x v="0"/>
    <x v="0"/>
    <x v="0"/>
  </r>
  <r>
    <s v="GV"/>
    <x v="180"/>
    <x v="173"/>
    <s v="D"/>
    <n v="3"/>
    <x v="0"/>
    <s v="S"/>
    <x v="0"/>
    <x v="0"/>
    <n v="742550139"/>
    <n v="5610"/>
    <n v="101502.69"/>
    <n v="0.75"/>
    <n v="6"/>
    <n v="742544.52899999998"/>
    <x v="0"/>
    <x v="0"/>
    <x v="0"/>
  </r>
  <r>
    <s v="GV"/>
    <x v="180"/>
    <x v="173"/>
    <s v="D"/>
    <n v="3"/>
    <x v="1"/>
    <s v="S"/>
    <x v="2"/>
    <x v="287"/>
    <n v="742336803"/>
    <n v="5610"/>
    <n v="101473.39"/>
    <n v="0.75"/>
    <n v="6"/>
    <n v="742331.19299999997"/>
    <x v="26"/>
    <x v="20"/>
    <x v="5"/>
  </r>
  <r>
    <s v="GV"/>
    <x v="180"/>
    <x v="173"/>
    <s v="D"/>
    <n v="3"/>
    <x v="1"/>
    <s v="S"/>
    <x v="34"/>
    <x v="306"/>
    <n v="213336"/>
    <n v="0"/>
    <n v="29.3"/>
    <n v="0"/>
    <n v="6"/>
    <n v="213.33600000000001"/>
    <x v="26"/>
    <x v="20"/>
    <x v="5"/>
  </r>
  <r>
    <s v="GV"/>
    <x v="181"/>
    <x v="174"/>
    <s v="D"/>
    <n v="3"/>
    <x v="0"/>
    <s v="S"/>
    <x v="0"/>
    <x v="0"/>
    <n v="7354047569"/>
    <n v="3938930464"/>
    <n v="1015112.37"/>
    <n v="546955.81999999995"/>
    <n v="6"/>
    <n v="3415117.105"/>
    <x v="0"/>
    <x v="0"/>
    <x v="0"/>
  </r>
  <r>
    <s v="GV"/>
    <x v="181"/>
    <x v="174"/>
    <s v="D"/>
    <n v="3"/>
    <x v="1"/>
    <s v="S"/>
    <x v="2"/>
    <x v="287"/>
    <n v="6388418846"/>
    <n v="3849371417"/>
    <n v="882341.58"/>
    <n v="534661.32999999996"/>
    <n v="6"/>
    <n v="2539047.429"/>
    <x v="26"/>
    <x v="20"/>
    <x v="5"/>
  </r>
  <r>
    <s v="GV"/>
    <x v="181"/>
    <x v="174"/>
    <s v="D"/>
    <n v="3"/>
    <x v="1"/>
    <s v="S"/>
    <x v="34"/>
    <x v="306"/>
    <n v="85422789"/>
    <n v="0"/>
    <n v="11720.86"/>
    <n v="0"/>
    <n v="6"/>
    <n v="85422.789000000004"/>
    <x v="26"/>
    <x v="20"/>
    <x v="5"/>
  </r>
  <r>
    <s v="GV"/>
    <x v="181"/>
    <x v="174"/>
    <s v="D"/>
    <n v="3"/>
    <x v="1"/>
    <s v="S"/>
    <x v="35"/>
    <x v="308"/>
    <n v="160000"/>
    <n v="0"/>
    <n v="22"/>
    <n v="0"/>
    <n v="6"/>
    <n v="160"/>
    <x v="26"/>
    <x v="20"/>
    <x v="5"/>
  </r>
  <r>
    <s v="GV"/>
    <x v="181"/>
    <x v="174"/>
    <s v="D"/>
    <n v="3"/>
    <x v="1"/>
    <s v="S"/>
    <x v="36"/>
    <x v="90"/>
    <n v="649164244"/>
    <n v="334312"/>
    <n v="89297.65"/>
    <n v="45.97"/>
    <n v="6"/>
    <n v="648829.93200000003"/>
    <x v="26"/>
    <x v="20"/>
    <x v="5"/>
  </r>
  <r>
    <s v="GV"/>
    <x v="181"/>
    <x v="174"/>
    <s v="D"/>
    <n v="3"/>
    <x v="1"/>
    <s v="S"/>
    <x v="37"/>
    <x v="340"/>
    <n v="209088446"/>
    <n v="88799300"/>
    <n v="28721.63"/>
    <n v="12190"/>
    <n v="6"/>
    <n v="120289.14599999999"/>
    <x v="26"/>
    <x v="20"/>
    <x v="5"/>
  </r>
  <r>
    <s v="GV"/>
    <x v="181"/>
    <x v="174"/>
    <s v="D"/>
    <n v="3"/>
    <x v="1"/>
    <s v="S"/>
    <x v="174"/>
    <x v="307"/>
    <n v="21793244"/>
    <n v="425435"/>
    <n v="3008.65"/>
    <n v="58.52"/>
    <n v="6"/>
    <n v="21367.809000000001"/>
    <x v="26"/>
    <x v="20"/>
    <x v="5"/>
  </r>
  <r>
    <s v="GV"/>
    <x v="182"/>
    <x v="175"/>
    <s v="D"/>
    <n v="3"/>
    <x v="0"/>
    <s v="S"/>
    <x v="0"/>
    <x v="0"/>
    <n v="116205259"/>
    <n v="0"/>
    <n v="15951.23"/>
    <n v="0"/>
    <n v="6"/>
    <n v="116205.25900000001"/>
    <x v="0"/>
    <x v="0"/>
    <x v="0"/>
  </r>
  <r>
    <s v="GV"/>
    <x v="182"/>
    <x v="175"/>
    <s v="D"/>
    <n v="3"/>
    <x v="1"/>
    <s v="S"/>
    <x v="2"/>
    <x v="287"/>
    <n v="43371925"/>
    <n v="0"/>
    <n v="5977.81"/>
    <n v="0"/>
    <n v="6"/>
    <n v="43371.925000000003"/>
    <x v="29"/>
    <x v="22"/>
    <x v="5"/>
  </r>
  <r>
    <s v="GV"/>
    <x v="182"/>
    <x v="175"/>
    <s v="D"/>
    <n v="3"/>
    <x v="1"/>
    <s v="S"/>
    <x v="34"/>
    <x v="306"/>
    <n v="69833334"/>
    <n v="0"/>
    <n v="9559.44"/>
    <n v="0"/>
    <n v="6"/>
    <n v="69833.334000000003"/>
    <x v="29"/>
    <x v="22"/>
    <x v="5"/>
  </r>
  <r>
    <s v="GV"/>
    <x v="182"/>
    <x v="175"/>
    <s v="D"/>
    <n v="3"/>
    <x v="1"/>
    <s v="S"/>
    <x v="36"/>
    <x v="90"/>
    <n v="3000000"/>
    <n v="0"/>
    <n v="413.98"/>
    <n v="0"/>
    <n v="6"/>
    <n v="3000"/>
    <x v="29"/>
    <x v="22"/>
    <x v="5"/>
  </r>
  <r>
    <s v="GV"/>
    <x v="183"/>
    <x v="176"/>
    <s v="D"/>
    <n v="3"/>
    <x v="0"/>
    <s v="S"/>
    <x v="0"/>
    <x v="0"/>
    <n v="8358447"/>
    <n v="0"/>
    <n v="1150.5"/>
    <n v="0"/>
    <n v="6"/>
    <n v="8358.4470000000001"/>
    <x v="0"/>
    <x v="0"/>
    <x v="0"/>
  </r>
  <r>
    <s v="GV"/>
    <x v="183"/>
    <x v="176"/>
    <s v="D"/>
    <n v="3"/>
    <x v="1"/>
    <s v="S"/>
    <x v="2"/>
    <x v="287"/>
    <n v="8358447"/>
    <n v="0"/>
    <n v="1150.5"/>
    <n v="0"/>
    <n v="6"/>
    <n v="8358.4470000000001"/>
    <x v="29"/>
    <x v="22"/>
    <x v="5"/>
  </r>
  <r>
    <s v="GV"/>
    <x v="184"/>
    <x v="177"/>
    <s v="D"/>
    <n v="3"/>
    <x v="0"/>
    <s v="S"/>
    <x v="0"/>
    <x v="0"/>
    <n v="69410637"/>
    <n v="0"/>
    <n v="9517.59"/>
    <n v="0"/>
    <n v="6"/>
    <n v="69410.637000000002"/>
    <x v="0"/>
    <x v="0"/>
    <x v="0"/>
  </r>
  <r>
    <s v="GV"/>
    <x v="184"/>
    <x v="177"/>
    <s v="D"/>
    <n v="3"/>
    <x v="1"/>
    <s v="S"/>
    <x v="2"/>
    <x v="287"/>
    <n v="69410637"/>
    <n v="0"/>
    <n v="9517.59"/>
    <n v="0"/>
    <n v="6"/>
    <n v="69410.637000000002"/>
    <x v="26"/>
    <x v="20"/>
    <x v="5"/>
  </r>
  <r>
    <s v="GV"/>
    <x v="185"/>
    <x v="178"/>
    <s v="D"/>
    <n v="3"/>
    <x v="0"/>
    <s v="S"/>
    <x v="0"/>
    <x v="0"/>
    <n v="8236117"/>
    <n v="0"/>
    <n v="1131.97"/>
    <n v="0"/>
    <n v="6"/>
    <n v="8236.1170000000002"/>
    <x v="0"/>
    <x v="0"/>
    <x v="0"/>
  </r>
  <r>
    <s v="GV"/>
    <x v="185"/>
    <x v="178"/>
    <s v="D"/>
    <n v="3"/>
    <x v="1"/>
    <s v="S"/>
    <x v="2"/>
    <x v="287"/>
    <n v="3000000"/>
    <n v="0"/>
    <n v="413.98"/>
    <n v="0"/>
    <n v="6"/>
    <n v="3000"/>
    <x v="29"/>
    <x v="22"/>
    <x v="5"/>
  </r>
  <r>
    <s v="GV"/>
    <x v="185"/>
    <x v="178"/>
    <s v="D"/>
    <n v="3"/>
    <x v="1"/>
    <s v="S"/>
    <x v="34"/>
    <x v="306"/>
    <n v="4986115"/>
    <n v="0"/>
    <n v="683.48"/>
    <n v="0"/>
    <n v="6"/>
    <n v="4986.1149999999998"/>
    <x v="29"/>
    <x v="22"/>
    <x v="5"/>
  </r>
  <r>
    <s v="GV"/>
    <x v="185"/>
    <x v="178"/>
    <s v="D"/>
    <n v="3"/>
    <x v="1"/>
    <s v="S"/>
    <x v="36"/>
    <x v="90"/>
    <n v="250002"/>
    <n v="0"/>
    <n v="34.51"/>
    <n v="0"/>
    <n v="6"/>
    <n v="250.00200000000001"/>
    <x v="29"/>
    <x v="22"/>
    <x v="5"/>
  </r>
  <r>
    <s v="GV"/>
    <x v="186"/>
    <x v="179"/>
    <s v="D"/>
    <n v="2"/>
    <x v="0"/>
    <s v="N"/>
    <x v="0"/>
    <x v="0"/>
    <n v="74384112522"/>
    <n v="1525397841"/>
    <n v="10215791.890000001"/>
    <n v="209772.36"/>
    <n v="6"/>
    <n v="72858714.680999994"/>
    <x v="0"/>
    <x v="0"/>
    <x v="0"/>
  </r>
  <r>
    <s v="GV"/>
    <x v="187"/>
    <x v="166"/>
    <s v="D"/>
    <n v="3"/>
    <x v="1"/>
    <s v="N"/>
    <x v="0"/>
    <x v="0"/>
    <n v="0"/>
    <n v="25397841"/>
    <n v="0"/>
    <n v="3486.98"/>
    <n v="6"/>
    <n v="-25397.841"/>
    <x v="30"/>
    <x v="23"/>
    <x v="5"/>
  </r>
  <r>
    <s v="GV"/>
    <x v="188"/>
    <x v="180"/>
    <s v="D"/>
    <n v="3"/>
    <x v="1"/>
    <s v="N"/>
    <x v="0"/>
    <x v="0"/>
    <n v="74384112522"/>
    <n v="1500000000"/>
    <n v="10215791.890000001"/>
    <n v="206285.38"/>
    <n v="6"/>
    <n v="72884112.522"/>
    <x v="33"/>
    <x v="2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8C0646-16EB-41C0-A1E8-6E88058F1528}" name="TablaDinámica10" cacheId="0"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location ref="K4:P664" firstHeaderRow="1" firstDataRow="1" firstDataCol="5" rowPageCount="1" colPageCount="1"/>
  <pivotFields count="1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9">
        <item x="0"/>
        <item x="53"/>
        <item x="82"/>
        <item x="93"/>
        <item x="116"/>
        <item x="1"/>
        <item x="35"/>
        <item x="54"/>
        <item x="72"/>
        <item x="83"/>
        <item x="87"/>
        <item x="91"/>
        <item x="94"/>
        <item x="111"/>
        <item x="117"/>
        <item x="124"/>
        <item x="131"/>
        <item x="169"/>
        <item x="175"/>
        <item x="177"/>
        <item x="179"/>
        <item x="186"/>
        <item x="2"/>
        <item x="6"/>
        <item x="11"/>
        <item x="26"/>
        <item x="30"/>
        <item x="33"/>
        <item x="36"/>
        <item x="39"/>
        <item x="46"/>
        <item x="48"/>
        <item x="51"/>
        <item x="55"/>
        <item x="58"/>
        <item x="61"/>
        <item x="70"/>
        <item x="73"/>
        <item x="76"/>
        <item x="79"/>
        <item x="84"/>
        <item x="86"/>
        <item x="88"/>
        <item x="89"/>
        <item x="92"/>
        <item x="95"/>
        <item x="98"/>
        <item x="99"/>
        <item x="100"/>
        <item x="101"/>
        <item x="102"/>
        <item x="106"/>
        <item x="107"/>
        <item x="108"/>
        <item x="109"/>
        <item x="110"/>
        <item x="112"/>
        <item x="113"/>
        <item x="114"/>
        <item x="115"/>
        <item x="118"/>
        <item x="120"/>
        <item x="121"/>
        <item x="122"/>
        <item x="123"/>
        <item x="125"/>
        <item x="126"/>
        <item x="127"/>
        <item x="128"/>
        <item x="129"/>
        <item x="130"/>
        <item x="132"/>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76"/>
        <item x="178"/>
        <item x="180"/>
        <item x="181"/>
        <item x="182"/>
        <item x="183"/>
        <item x="184"/>
        <item x="185"/>
        <item x="187"/>
        <item x="188"/>
        <item x="3"/>
        <item x="4"/>
        <item x="5"/>
        <item x="7"/>
        <item x="8"/>
        <item x="9"/>
        <item x="10"/>
        <item x="12"/>
        <item x="13"/>
        <item x="14"/>
        <item x="21"/>
        <item x="23"/>
        <item x="24"/>
        <item x="27"/>
        <item x="29"/>
        <item x="31"/>
        <item x="32"/>
        <item x="34"/>
        <item x="37"/>
        <item x="38"/>
        <item x="40"/>
        <item x="41"/>
        <item x="42"/>
        <item x="43"/>
        <item x="44"/>
        <item x="45"/>
        <item x="47"/>
        <item x="49"/>
        <item x="50"/>
        <item x="52"/>
        <item x="56"/>
        <item x="57"/>
        <item x="59"/>
        <item x="60"/>
        <item x="62"/>
        <item x="65"/>
        <item x="66"/>
        <item x="67"/>
        <item x="68"/>
        <item x="69"/>
        <item x="71"/>
        <item x="74"/>
        <item x="75"/>
        <item x="77"/>
        <item x="78"/>
        <item x="80"/>
        <item x="81"/>
        <item x="85"/>
        <item x="90"/>
        <item x="96"/>
        <item x="97"/>
        <item x="103"/>
        <item x="104"/>
        <item x="105"/>
        <item x="119"/>
        <item x="133"/>
        <item x="134"/>
        <item x="135"/>
        <item x="136"/>
        <item x="137"/>
        <item x="138"/>
        <item x="139"/>
        <item x="15"/>
        <item x="16"/>
        <item x="17"/>
        <item x="18"/>
        <item x="19"/>
        <item x="20"/>
        <item x="22"/>
        <item x="25"/>
        <item x="28"/>
        <item x="63"/>
        <item x="64"/>
      </items>
      <extLst>
        <ext xmlns:x14="http://schemas.microsoft.com/office/spreadsheetml/2009/9/main" uri="{2946ED86-A175-432a-8AC1-64E0C546D7DE}">
          <x14:pivotField fillDownLabels="1"/>
        </ext>
      </extLst>
    </pivotField>
    <pivotField axis="axisRow" compact="0" outline="0" showAll="0" defaultSubtotal="0">
      <items count="181">
        <item x="43"/>
        <item x="180"/>
        <item x="24"/>
        <item x="25"/>
        <item x="52"/>
        <item x="69"/>
        <item x="0"/>
        <item x="1"/>
        <item x="35"/>
        <item x="29"/>
        <item x="48"/>
        <item x="49"/>
        <item x="45"/>
        <item x="138"/>
        <item x="128"/>
        <item x="65"/>
        <item x="178"/>
        <item x="135"/>
        <item x="21"/>
        <item x="34"/>
        <item x="33"/>
        <item x="22"/>
        <item x="67"/>
        <item x="15"/>
        <item x="79"/>
        <item x="127"/>
        <item x="5"/>
        <item x="130"/>
        <item x="73"/>
        <item x="3"/>
        <item x="76"/>
        <item x="77"/>
        <item x="78"/>
        <item x="57"/>
        <item x="140"/>
        <item x="118"/>
        <item x="165"/>
        <item x="111"/>
        <item x="112"/>
        <item x="114"/>
        <item x="116"/>
        <item x="115"/>
        <item x="113"/>
        <item x="110"/>
        <item x="11"/>
        <item x="19"/>
        <item x="14"/>
        <item x="169"/>
        <item x="168"/>
        <item x="106"/>
        <item x="55"/>
        <item x="72"/>
        <item x="59"/>
        <item x="12"/>
        <item x="13"/>
        <item x="171"/>
        <item x="2"/>
        <item x="63"/>
        <item x="144"/>
        <item x="109"/>
        <item x="136"/>
        <item x="40"/>
        <item x="120"/>
        <item x="4"/>
        <item x="32"/>
        <item x="154"/>
        <item x="124"/>
        <item x="147"/>
        <item x="161"/>
        <item x="158"/>
        <item x="160"/>
        <item x="133"/>
        <item x="153"/>
        <item x="117"/>
        <item x="155"/>
        <item x="151"/>
        <item x="177"/>
        <item x="162"/>
        <item x="148"/>
        <item x="152"/>
        <item x="157"/>
        <item x="172"/>
        <item x="159"/>
        <item x="30"/>
        <item x="174"/>
        <item x="149"/>
        <item x="47"/>
        <item x="122"/>
        <item x="134"/>
        <item x="60"/>
        <item x="145"/>
        <item x="103"/>
        <item x="97"/>
        <item x="101"/>
        <item x="98"/>
        <item x="96"/>
        <item x="102"/>
        <item x="86"/>
        <item x="66"/>
        <item x="87"/>
        <item x="95"/>
        <item x="99"/>
        <item x="107"/>
        <item x="100"/>
        <item x="42"/>
        <item x="74"/>
        <item x="108"/>
        <item x="105"/>
        <item x="163"/>
        <item x="166"/>
        <item x="167"/>
        <item x="26"/>
        <item x="36"/>
        <item x="10"/>
        <item x="7"/>
        <item x="8"/>
        <item x="6"/>
        <item x="62"/>
        <item x="17"/>
        <item x="46"/>
        <item x="41"/>
        <item x="27"/>
        <item x="28"/>
        <item x="39"/>
        <item x="146"/>
        <item x="64"/>
        <item x="23"/>
        <item x="58"/>
        <item x="9"/>
        <item x="82"/>
        <item x="94"/>
        <item x="71"/>
        <item x="44"/>
        <item x="129"/>
        <item x="179"/>
        <item x="121"/>
        <item x="104"/>
        <item x="164"/>
        <item x="170"/>
        <item x="50"/>
        <item x="68"/>
        <item x="51"/>
        <item x="75"/>
        <item x="132"/>
        <item x="56"/>
        <item x="123"/>
        <item x="37"/>
        <item x="53"/>
        <item x="54"/>
        <item x="70"/>
        <item x="119"/>
        <item x="173"/>
        <item x="141"/>
        <item x="83"/>
        <item x="81"/>
        <item x="80"/>
        <item x="85"/>
        <item x="84"/>
        <item x="176"/>
        <item x="20"/>
        <item x="18"/>
        <item x="61"/>
        <item x="16"/>
        <item x="38"/>
        <item x="150"/>
        <item x="31"/>
        <item x="142"/>
        <item x="156"/>
        <item x="175"/>
        <item x="126"/>
        <item x="125"/>
        <item x="137"/>
        <item x="143"/>
        <item x="131"/>
        <item x="91"/>
        <item x="88"/>
        <item x="90"/>
        <item x="89"/>
        <item x="92"/>
        <item x="93"/>
        <item x="13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1">
        <item x="2"/>
        <item x="34"/>
        <item x="35"/>
        <item x="36"/>
        <item x="37"/>
        <item x="174"/>
        <item x="240"/>
        <item x="241"/>
        <item x="175"/>
        <item x="75"/>
        <item x="3"/>
        <item x="4"/>
        <item x="76"/>
        <item x="77"/>
        <item x="60"/>
        <item x="158"/>
        <item x="94"/>
        <item x="165"/>
        <item x="78"/>
        <item x="79"/>
        <item x="80"/>
        <item x="81"/>
        <item x="95"/>
        <item x="82"/>
        <item x="61"/>
        <item x="83"/>
        <item x="84"/>
        <item x="62"/>
        <item x="85"/>
        <item x="63"/>
        <item x="86"/>
        <item x="173"/>
        <item x="87"/>
        <item x="88"/>
        <item x="89"/>
        <item x="90"/>
        <item x="91"/>
        <item x="92"/>
        <item x="38"/>
        <item x="64"/>
        <item x="67"/>
        <item x="68"/>
        <item x="69"/>
        <item x="70"/>
        <item x="71"/>
        <item x="72"/>
        <item x="73"/>
        <item x="74"/>
        <item x="198"/>
        <item x="199"/>
        <item x="200"/>
        <item x="194"/>
        <item x="195"/>
        <item x="196"/>
        <item x="155"/>
        <item x="156"/>
        <item x="157"/>
        <item x="159"/>
        <item x="160"/>
        <item x="161"/>
        <item x="162"/>
        <item x="163"/>
        <item x="164"/>
        <item x="166"/>
        <item x="197"/>
        <item x="167"/>
        <item x="226"/>
        <item x="227"/>
        <item x="228"/>
        <item x="229"/>
        <item x="230"/>
        <item x="231"/>
        <item x="232"/>
        <item x="233"/>
        <item x="235"/>
        <item x="236"/>
        <item x="237"/>
        <item x="238"/>
        <item x="239"/>
        <item x="24"/>
        <item x="93"/>
        <item x="25"/>
        <item x="39"/>
        <item x="40"/>
        <item x="41"/>
        <item x="42"/>
        <item x="43"/>
        <item x="44"/>
        <item x="45"/>
        <item x="46"/>
        <item x="17"/>
        <item x="18"/>
        <item x="19"/>
        <item x="20"/>
        <item x="21"/>
        <item x="1"/>
        <item x="65"/>
        <item x="171"/>
        <item x="26"/>
        <item x="27"/>
        <item x="28"/>
        <item x="29"/>
        <item x="30"/>
        <item x="33"/>
        <item x="31"/>
        <item x="66"/>
        <item x="32"/>
        <item x="176"/>
        <item x="5"/>
        <item x="6"/>
        <item x="7"/>
        <item x="8"/>
        <item x="9"/>
        <item x="10"/>
        <item x="11"/>
        <item x="12"/>
        <item x="22"/>
        <item x="23"/>
        <item x="201"/>
        <item x="202"/>
        <item x="203"/>
        <item x="204"/>
        <item x="205"/>
        <item x="206"/>
        <item x="207"/>
        <item x="208"/>
        <item x="209"/>
        <item x="210"/>
        <item x="211"/>
        <item x="212"/>
        <item x="213"/>
        <item x="214"/>
        <item x="215"/>
        <item x="216"/>
        <item x="217"/>
        <item x="218"/>
        <item x="219"/>
        <item x="220"/>
        <item x="221"/>
        <item x="222"/>
        <item x="223"/>
        <item x="224"/>
        <item x="225"/>
        <item x="13"/>
        <item x="14"/>
        <item x="15"/>
        <item x="96"/>
        <item x="177"/>
        <item x="97"/>
        <item x="98"/>
        <item x="99"/>
        <item x="47"/>
        <item x="178"/>
        <item x="100"/>
        <item x="101"/>
        <item x="179"/>
        <item x="102"/>
        <item x="103"/>
        <item x="104"/>
        <item x="48"/>
        <item x="105"/>
        <item x="106"/>
        <item x="107"/>
        <item x="49"/>
        <item x="108"/>
        <item x="50"/>
        <item x="180"/>
        <item x="109"/>
        <item x="110"/>
        <item x="181"/>
        <item x="182"/>
        <item x="183"/>
        <item x="184"/>
        <item x="185"/>
        <item x="186"/>
        <item x="111"/>
        <item x="112"/>
        <item x="113"/>
        <item x="114"/>
        <item x="145"/>
        <item x="115"/>
        <item x="116"/>
        <item x="117"/>
        <item x="118"/>
        <item x="51"/>
        <item x="119"/>
        <item x="52"/>
        <item x="120"/>
        <item x="121"/>
        <item x="122"/>
        <item x="146"/>
        <item x="147"/>
        <item x="123"/>
        <item x="53"/>
        <item x="148"/>
        <item x="54"/>
        <item x="124"/>
        <item x="55"/>
        <item x="187"/>
        <item x="125"/>
        <item x="149"/>
        <item x="188"/>
        <item x="126"/>
        <item x="56"/>
        <item x="127"/>
        <item x="128"/>
        <item x="150"/>
        <item x="57"/>
        <item x="129"/>
        <item x="130"/>
        <item x="131"/>
        <item x="132"/>
        <item x="189"/>
        <item x="133"/>
        <item x="134"/>
        <item x="135"/>
        <item x="190"/>
        <item x="136"/>
        <item x="191"/>
        <item x="192"/>
        <item x="193"/>
        <item x="137"/>
        <item x="151"/>
        <item x="138"/>
        <item x="152"/>
        <item x="139"/>
        <item x="58"/>
        <item x="59"/>
        <item x="140"/>
        <item x="141"/>
        <item x="142"/>
        <item x="143"/>
        <item x="144"/>
        <item x="153"/>
        <item x="154"/>
        <item x="172"/>
        <item x="16"/>
        <item x="168"/>
        <item x="169"/>
        <item x="170"/>
        <item x="234"/>
        <item x="242"/>
        <item x="243"/>
        <item x="244"/>
        <item x="245"/>
        <item x="246"/>
        <item x="247"/>
        <item x="248"/>
        <item x="249"/>
        <item x="250"/>
        <item x="0"/>
      </items>
      <extLst>
        <ext xmlns:x14="http://schemas.microsoft.com/office/spreadsheetml/2009/9/main" uri="{2946ED86-A175-432a-8AC1-64E0C546D7DE}">
          <x14:pivotField fillDownLabels="1"/>
        </ext>
      </extLst>
    </pivotField>
    <pivotField axis="axisRow" compact="0" outline="0" showAll="0" defaultSubtotal="0">
      <items count="341">
        <item x="195"/>
        <item x="199"/>
        <item x="203"/>
        <item x="243"/>
        <item x="193"/>
        <item x="246"/>
        <item x="197"/>
        <item x="249"/>
        <item x="201"/>
        <item x="205"/>
        <item x="251"/>
        <item x="244"/>
        <item x="194"/>
        <item x="247"/>
        <item x="198"/>
        <item x="202"/>
        <item x="252"/>
        <item x="283"/>
        <item x="279"/>
        <item x="231"/>
        <item x="269"/>
        <item x="267"/>
        <item x="263"/>
        <item x="271"/>
        <item x="265"/>
        <item x="273"/>
        <item x="281"/>
        <item x="277"/>
        <item x="310"/>
        <item x="309"/>
        <item x="282"/>
        <item x="278"/>
        <item x="230"/>
        <item x="275"/>
        <item x="85"/>
        <item x="83"/>
        <item x="82"/>
        <item x="80"/>
        <item x="84"/>
        <item x="81"/>
        <item x="78"/>
        <item x="79"/>
        <item x="128"/>
        <item x="126"/>
        <item x="129"/>
        <item x="127"/>
        <item x="256"/>
        <item x="260"/>
        <item x="97"/>
        <item x="94"/>
        <item x="107"/>
        <item x="105"/>
        <item x="106"/>
        <item x="115"/>
        <item x="95"/>
        <item x="92"/>
        <item x="91"/>
        <item x="25"/>
        <item x="111"/>
        <item x="93"/>
        <item x="133"/>
        <item x="54"/>
        <item x="223"/>
        <item x="30"/>
        <item x="42"/>
        <item x="224"/>
        <item x="41"/>
        <item x="34"/>
        <item x="35"/>
        <item x="46"/>
        <item x="43"/>
        <item x="50"/>
        <item x="44"/>
        <item x="45"/>
        <item x="104"/>
        <item x="101"/>
        <item x="100"/>
        <item x="108"/>
        <item x="109"/>
        <item x="113"/>
        <item x="102"/>
        <item x="327"/>
        <item x="329"/>
        <item x="226"/>
        <item x="161"/>
        <item x="56"/>
        <item x="51"/>
        <item x="176"/>
        <item x="149"/>
        <item x="254"/>
        <item x="258"/>
        <item x="253"/>
        <item x="257"/>
        <item x="17"/>
        <item x="27"/>
        <item x="138"/>
        <item x="18"/>
        <item x="19"/>
        <item x="20"/>
        <item x="21"/>
        <item x="297"/>
        <item x="171"/>
        <item x="1"/>
        <item x="135"/>
        <item x="72"/>
        <item x="209"/>
        <item x="49"/>
        <item x="31"/>
        <item x="32"/>
        <item x="153"/>
        <item x="326"/>
        <item x="172"/>
        <item x="151"/>
        <item x="325"/>
        <item x="339"/>
        <item x="69"/>
        <item x="70"/>
        <item x="219"/>
        <item x="216"/>
        <item x="222"/>
        <item x="221"/>
        <item x="217"/>
        <item x="218"/>
        <item x="228"/>
        <item x="110"/>
        <item x="145"/>
        <item x="131"/>
        <item x="33"/>
        <item x="187"/>
        <item x="288"/>
        <item x="234"/>
        <item x="164"/>
        <item x="65"/>
        <item x="64"/>
        <item x="66"/>
        <item x="160"/>
        <item x="155"/>
        <item x="236"/>
        <item x="68"/>
        <item x="152"/>
        <item x="53"/>
        <item x="120"/>
        <item x="59"/>
        <item x="119"/>
        <item x="90"/>
        <item x="181"/>
        <item x="235"/>
        <item x="87"/>
        <item x="86"/>
        <item x="77"/>
        <item x="340"/>
        <item x="328"/>
        <item x="2"/>
        <item x="4"/>
        <item x="3"/>
        <item x="182"/>
        <item x="173"/>
        <item x="67"/>
        <item x="147"/>
        <item x="132"/>
        <item x="179"/>
        <item x="168"/>
        <item x="233"/>
        <item x="225"/>
        <item x="321"/>
        <item x="170"/>
        <item x="60"/>
        <item x="190"/>
        <item x="62"/>
        <item x="287"/>
        <item x="154"/>
        <item x="158"/>
        <item x="188"/>
        <item x="300"/>
        <item x="298"/>
        <item x="73"/>
        <item x="123"/>
        <item x="122"/>
        <item x="124"/>
        <item x="312"/>
        <item x="331"/>
        <item x="311"/>
        <item x="330"/>
        <item x="322"/>
        <item x="314"/>
        <item x="319"/>
        <item x="337"/>
        <item x="332"/>
        <item x="318"/>
        <item x="336"/>
        <item x="313"/>
        <item x="317"/>
        <item x="333"/>
        <item x="316"/>
        <item x="334"/>
        <item x="315"/>
        <item x="335"/>
        <item x="323"/>
        <item x="255"/>
        <item x="259"/>
        <item x="24"/>
        <item x="268"/>
        <item x="266"/>
        <item x="274"/>
        <item x="262"/>
        <item x="270"/>
        <item x="264"/>
        <item x="272"/>
        <item x="284"/>
        <item x="285"/>
        <item x="286"/>
        <item x="280"/>
        <item x="276"/>
        <item x="15"/>
        <item x="13"/>
        <item x="14"/>
        <item x="212"/>
        <item x="38"/>
        <item x="39"/>
        <item x="166"/>
        <item x="261"/>
        <item x="156"/>
        <item x="52"/>
        <item x="130"/>
        <item x="148"/>
        <item x="180"/>
        <item x="175"/>
        <item x="239"/>
        <item x="241"/>
        <item x="178"/>
        <item x="137"/>
        <item x="140"/>
        <item x="240"/>
        <item x="238"/>
        <item x="63"/>
        <item x="57"/>
        <item x="134"/>
        <item x="121"/>
        <item x="75"/>
        <item x="47"/>
        <item x="117"/>
        <item x="157"/>
        <item x="144"/>
        <item x="291"/>
        <item x="136"/>
        <item x="55"/>
        <item x="125"/>
        <item x="191"/>
        <item x="163"/>
        <item x="220"/>
        <item x="324"/>
        <item x="338"/>
        <item x="159"/>
        <item x="189"/>
        <item x="150"/>
        <item x="143"/>
        <item x="242"/>
        <item x="192"/>
        <item x="245"/>
        <item x="196"/>
        <item x="248"/>
        <item x="200"/>
        <item x="204"/>
        <item x="250"/>
        <item x="232"/>
        <item x="103"/>
        <item x="112"/>
        <item x="99"/>
        <item x="98"/>
        <item x="96"/>
        <item x="76"/>
        <item x="174"/>
        <item x="306"/>
        <item x="48"/>
        <item x="305"/>
        <item x="301"/>
        <item x="303"/>
        <item x="302"/>
        <item x="304"/>
        <item x="215"/>
        <item x="26"/>
        <item x="162"/>
        <item x="40"/>
        <item x="36"/>
        <item x="37"/>
        <item x="213"/>
        <item x="214"/>
        <item x="210"/>
        <item x="186"/>
        <item x="229"/>
        <item x="74"/>
        <item x="29"/>
        <item x="61"/>
        <item x="167"/>
        <item x="139"/>
        <item x="88"/>
        <item x="89"/>
        <item x="296"/>
        <item x="295"/>
        <item x="320"/>
        <item x="165"/>
        <item x="16"/>
        <item x="206"/>
        <item x="207"/>
        <item x="208"/>
        <item x="184"/>
        <item x="142"/>
        <item x="237"/>
        <item x="290"/>
        <item x="289"/>
        <item x="116"/>
        <item x="293"/>
        <item x="227"/>
        <item x="141"/>
        <item x="146"/>
        <item x="211"/>
        <item x="5"/>
        <item x="7"/>
        <item x="9"/>
        <item x="10"/>
        <item x="11"/>
        <item x="6"/>
        <item x="8"/>
        <item x="12"/>
        <item x="177"/>
        <item x="71"/>
        <item x="22"/>
        <item x="23"/>
        <item x="28"/>
        <item x="118"/>
        <item x="292"/>
        <item x="169"/>
        <item x="114"/>
        <item x="185"/>
        <item x="299"/>
        <item x="294"/>
        <item x="183"/>
        <item x="58"/>
        <item x="308"/>
        <item x="307"/>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41" outline="0" showAll="0" defaultSubtotal="0">
      <extLst>
        <ext xmlns:x14="http://schemas.microsoft.com/office/spreadsheetml/2009/9/main" uri="{2946ED86-A175-432a-8AC1-64E0C546D7DE}">
          <x14:pivotField fillDownLabels="1"/>
        </ext>
      </extLst>
    </pivotField>
    <pivotField axis="axisRow" compact="0" outline="0" multipleItemSelectionAllowed="1" showAll="0" defaultSubtotal="0">
      <items count="35">
        <item x="11"/>
        <item x="10"/>
        <item x="31"/>
        <item x="21"/>
        <item x="20"/>
        <item x="32"/>
        <item x="27"/>
        <item x="4"/>
        <item x="12"/>
        <item x="17"/>
        <item x="1"/>
        <item x="29"/>
        <item x="28"/>
        <item x="30"/>
        <item x="15"/>
        <item x="25"/>
        <item x="6"/>
        <item x="3"/>
        <item x="2"/>
        <item x="7"/>
        <item x="5"/>
        <item x="9"/>
        <item x="26"/>
        <item x="19"/>
        <item x="14"/>
        <item x="13"/>
        <item x="18"/>
        <item x="33"/>
        <item x="8"/>
        <item x="16"/>
        <item x="22"/>
        <item x="23"/>
        <item x="24"/>
        <item x="0"/>
        <item m="1" x="3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5">
    <field x="15"/>
    <field x="1"/>
    <field x="2"/>
    <field x="7"/>
    <field x="8"/>
  </rowFields>
  <rowItems count="660">
    <i>
      <x/>
      <x v="145"/>
      <x v="11"/>
      <x/>
      <x v="60"/>
    </i>
    <i r="3">
      <x v="1"/>
      <x v="236"/>
    </i>
    <i>
      <x v="1"/>
      <x v="143"/>
      <x v="119"/>
      <x/>
      <x v="223"/>
    </i>
    <i r="3">
      <x v="1"/>
      <x v="126"/>
    </i>
    <i r="1">
      <x v="144"/>
      <x v="86"/>
      <x/>
      <x v="159"/>
    </i>
    <i>
      <x v="2"/>
      <x v="106"/>
      <x v="47"/>
      <x/>
      <x v="169"/>
    </i>
    <i>
      <x v="3"/>
      <x v="41"/>
      <x v="24"/>
      <x v="250"/>
      <x v="340"/>
    </i>
    <i>
      <x v="4"/>
      <x v="163"/>
      <x v="32"/>
      <x v="250"/>
      <x v="340"/>
    </i>
    <i>
      <x v="5"/>
      <x v="107"/>
      <x v="55"/>
      <x v="250"/>
      <x v="340"/>
    </i>
    <i>
      <x v="6"/>
      <x v="61"/>
      <x v="42"/>
      <x/>
      <x v="169"/>
    </i>
    <i r="3">
      <x v="3"/>
      <x v="144"/>
    </i>
    <i r="1">
      <x v="62"/>
      <x v="39"/>
      <x/>
      <x v="169"/>
    </i>
    <i r="3">
      <x v="1"/>
      <x v="272"/>
    </i>
    <i r="1">
      <x v="63"/>
      <x v="41"/>
      <x v="250"/>
      <x v="340"/>
    </i>
    <i r="1">
      <x v="64"/>
      <x v="40"/>
      <x v="250"/>
      <x v="340"/>
    </i>
    <i r="1">
      <x v="91"/>
      <x v="79"/>
      <x/>
      <x v="181"/>
    </i>
    <i r="3">
      <x v="1"/>
      <x v="179"/>
    </i>
    <i r="3">
      <x v="2"/>
      <x v="190"/>
    </i>
    <i r="3">
      <x v="3"/>
      <x v="184"/>
    </i>
    <i r="3">
      <x v="4"/>
      <x v="195"/>
    </i>
    <i r="3">
      <x v="5"/>
      <x v="193"/>
    </i>
    <i r="3">
      <x v="6"/>
      <x v="191"/>
    </i>
    <i r="3">
      <x v="7"/>
      <x v="188"/>
    </i>
    <i r="3">
      <x v="8"/>
      <x v="185"/>
    </i>
    <i r="3">
      <x v="9"/>
      <x v="299"/>
    </i>
    <i r="3">
      <x v="10"/>
      <x v="164"/>
    </i>
    <i r="3">
      <x v="11"/>
      <x v="183"/>
    </i>
    <i r="3">
      <x v="12"/>
      <x v="197"/>
    </i>
    <i r="3">
      <x v="14"/>
      <x v="250"/>
    </i>
    <i r="3">
      <x v="15"/>
      <x v="113"/>
    </i>
    <i r="1">
      <x v="96"/>
      <x v="80"/>
      <x v="240"/>
      <x v="182"/>
    </i>
    <i r="3">
      <x v="241"/>
      <x v="180"/>
    </i>
    <i r="3">
      <x v="242"/>
      <x v="187"/>
    </i>
    <i r="3">
      <x v="243"/>
      <x v="192"/>
    </i>
    <i r="3">
      <x v="244"/>
      <x v="194"/>
    </i>
    <i r="3">
      <x v="245"/>
      <x v="196"/>
    </i>
    <i r="3">
      <x v="246"/>
      <x v="189"/>
    </i>
    <i r="3">
      <x v="247"/>
      <x v="186"/>
    </i>
    <i r="3">
      <x v="248"/>
      <x v="251"/>
    </i>
    <i r="3">
      <x v="249"/>
      <x v="114"/>
    </i>
    <i r="1">
      <x v="170"/>
      <x v="38"/>
      <x/>
      <x v="169"/>
    </i>
    <i>
      <x v="7"/>
      <x v="123"/>
      <x v="53"/>
      <x v="98"/>
      <x v="280"/>
    </i>
    <i r="3">
      <x v="99"/>
      <x v="94"/>
    </i>
    <i r="3">
      <x v="100"/>
      <x v="328"/>
    </i>
    <i r="3">
      <x v="101"/>
      <x v="291"/>
    </i>
    <i r="3">
      <x v="102"/>
      <x v="63"/>
    </i>
    <i r="3">
      <x v="104"/>
      <x v="107"/>
    </i>
    <i r="3">
      <x v="106"/>
      <x v="108"/>
    </i>
    <i r="1">
      <x v="124"/>
      <x v="54"/>
      <x v="98"/>
      <x v="280"/>
    </i>
    <i r="3">
      <x v="103"/>
      <x v="127"/>
    </i>
    <i>
      <x v="8"/>
      <x v="146"/>
      <x v="147"/>
      <x v="146"/>
      <x v="103"/>
    </i>
    <i r="3">
      <x v="148"/>
      <x v="244"/>
    </i>
    <i r="3">
      <x v="149"/>
      <x v="230"/>
    </i>
    <i r="3">
      <x v="150"/>
      <x v="95"/>
    </i>
    <i r="3">
      <x v="153"/>
      <x v="294"/>
    </i>
    <i r="3">
      <x v="154"/>
      <x v="231"/>
    </i>
    <i r="3">
      <x v="156"/>
      <x v="313"/>
    </i>
    <i r="3">
      <x v="157"/>
      <x v="306"/>
    </i>
    <i r="3">
      <x v="158"/>
      <x v="255"/>
    </i>
    <i r="3">
      <x v="160"/>
      <x v="242"/>
    </i>
    <i r="3">
      <x v="161"/>
      <x v="125"/>
    </i>
    <i r="3">
      <x v="162"/>
      <x v="314"/>
    </i>
    <i r="3">
      <x v="164"/>
      <x v="158"/>
    </i>
    <i r="3">
      <x v="165"/>
      <x v="61"/>
    </i>
    <i r="3">
      <x v="167"/>
      <x v="224"/>
    </i>
    <i r="3">
      <x v="168"/>
      <x v="88"/>
    </i>
    <i r="3">
      <x v="175"/>
      <x v="254"/>
    </i>
    <i r="3">
      <x v="176"/>
      <x v="112"/>
    </i>
    <i r="3">
      <x v="177"/>
      <x v="139"/>
    </i>
    <i r="3">
      <x v="178"/>
      <x v="109"/>
    </i>
    <i r="3">
      <x v="180"/>
      <x v="170"/>
    </i>
    <i r="3">
      <x v="181"/>
      <x v="136"/>
    </i>
    <i r="3">
      <x v="182"/>
      <x v="221"/>
    </i>
    <i r="3">
      <x v="183"/>
      <x v="241"/>
    </i>
    <i r="3">
      <x v="185"/>
      <x v="171"/>
    </i>
    <i r="3">
      <x v="186"/>
      <x v="85"/>
    </i>
    <i r="3">
      <x v="187"/>
      <x v="252"/>
    </i>
    <i r="3">
      <x v="188"/>
      <x v="135"/>
    </i>
    <i r="3">
      <x v="189"/>
      <x v="84"/>
    </i>
    <i r="3">
      <x v="192"/>
      <x v="281"/>
    </i>
    <i r="3">
      <x v="196"/>
      <x v="248"/>
    </i>
    <i r="3">
      <x v="199"/>
      <x v="131"/>
    </i>
    <i r="3">
      <x v="202"/>
      <x v="300"/>
    </i>
    <i r="3">
      <x v="204"/>
      <x v="219"/>
    </i>
    <i r="3">
      <x v="205"/>
      <x v="293"/>
    </i>
    <i r="3">
      <x v="207"/>
      <x v="292"/>
    </i>
    <i r="3">
      <x v="208"/>
      <x v="161"/>
    </i>
    <i r="3">
      <x v="209"/>
      <x v="331"/>
    </i>
    <i r="3">
      <x v="210"/>
      <x v="165"/>
    </i>
    <i r="3">
      <x v="211"/>
      <x v="101"/>
    </i>
    <i r="3">
      <x v="213"/>
      <x v="111"/>
    </i>
    <i r="3">
      <x v="214"/>
      <x v="156"/>
    </i>
    <i r="3">
      <x v="215"/>
      <x v="271"/>
    </i>
    <i r="3">
      <x v="217"/>
      <x v="328"/>
    </i>
    <i r="3">
      <x v="221"/>
      <x v="226"/>
    </i>
    <i r="3">
      <x v="223"/>
      <x v="87"/>
    </i>
    <i r="3">
      <x v="225"/>
      <x v="324"/>
    </i>
    <i r="3">
      <x v="226"/>
      <x v="168"/>
    </i>
    <i r="3">
      <x v="228"/>
      <x v="229"/>
    </i>
    <i r="3">
      <x v="229"/>
      <x v="160"/>
    </i>
    <i r="3">
      <x v="230"/>
      <x v="225"/>
    </i>
    <i r="3">
      <x v="231"/>
      <x v="145"/>
    </i>
    <i r="3">
      <x v="232"/>
      <x v="155"/>
    </i>
    <i r="1">
      <x v="147"/>
      <x v="148"/>
      <x v="167"/>
      <x v="224"/>
    </i>
    <i r="3">
      <x v="168"/>
      <x v="88"/>
    </i>
    <i r="3">
      <x v="179"/>
      <x v="336"/>
    </i>
    <i r="3">
      <x v="190"/>
      <x v="310"/>
    </i>
    <i r="3">
      <x v="191"/>
      <x v="305"/>
    </i>
    <i r="3">
      <x v="194"/>
      <x v="333"/>
    </i>
    <i r="3">
      <x v="200"/>
      <x v="288"/>
    </i>
    <i r="3">
      <x v="206"/>
      <x v="128"/>
    </i>
    <i r="3">
      <x v="209"/>
      <x v="331"/>
    </i>
    <i r="3">
      <x v="217"/>
      <x v="328"/>
    </i>
    <i r="3">
      <x v="222"/>
      <x v="172"/>
    </i>
    <i r="3">
      <x v="224"/>
      <x v="253"/>
    </i>
    <i r="3">
      <x v="225"/>
      <x v="324"/>
    </i>
    <i r="3">
      <x v="233"/>
      <x v="167"/>
    </i>
    <i r="3">
      <x v="234"/>
      <x v="247"/>
    </i>
    <i>
      <x v="9"/>
      <x v="156"/>
      <x v="22"/>
      <x v="107"/>
      <x v="65"/>
    </i>
    <i r="1">
      <x v="157"/>
      <x v="149"/>
      <x v="147"/>
      <x v="163"/>
    </i>
    <i r="3">
      <x v="152"/>
      <x v="83"/>
    </i>
    <i r="3">
      <x v="155"/>
      <x v="312"/>
    </i>
    <i r="3">
      <x v="166"/>
      <x v="123"/>
    </i>
    <i r="3">
      <x v="169"/>
      <x v="289"/>
    </i>
    <i r="3">
      <x v="170"/>
      <x v="32"/>
    </i>
    <i r="3">
      <x v="171"/>
      <x v="19"/>
    </i>
    <i r="3">
      <x v="172"/>
      <x v="264"/>
    </i>
    <i r="3">
      <x v="173"/>
      <x v="162"/>
    </i>
    <i r="3">
      <x v="174"/>
      <x v="130"/>
    </i>
    <i r="3">
      <x v="198"/>
      <x v="146"/>
    </i>
    <i r="3">
      <x v="201"/>
      <x v="137"/>
    </i>
    <i r="3">
      <x v="212"/>
      <x v="307"/>
    </i>
    <i r="3">
      <x v="216"/>
      <x v="233"/>
    </i>
    <i r="1">
      <x v="158"/>
      <x v="131"/>
      <x v="218"/>
      <x v="227"/>
    </i>
    <i r="3">
      <x v="219"/>
      <x v="232"/>
    </i>
    <i r="3">
      <x v="220"/>
      <x v="228"/>
    </i>
    <i>
      <x v="10"/>
      <x v="116"/>
      <x v="29"/>
      <x v="95"/>
      <x v="102"/>
    </i>
    <i r="1">
      <x v="117"/>
      <x v="63"/>
      <x/>
      <x v="152"/>
    </i>
    <i r="3">
      <x v="10"/>
      <x v="154"/>
    </i>
    <i r="3">
      <x v="11"/>
      <x v="153"/>
    </i>
    <i r="1">
      <x v="118"/>
      <x v="26"/>
      <x v="108"/>
      <x v="316"/>
    </i>
    <i r="3">
      <x v="109"/>
      <x v="321"/>
    </i>
    <i r="3">
      <x v="110"/>
      <x v="317"/>
    </i>
    <i r="3">
      <x v="111"/>
      <x v="322"/>
    </i>
    <i r="3">
      <x v="112"/>
      <x v="318"/>
    </i>
    <i r="3">
      <x v="113"/>
      <x v="319"/>
    </i>
    <i r="3">
      <x v="114"/>
      <x v="320"/>
    </i>
    <i r="3">
      <x v="115"/>
      <x v="323"/>
    </i>
    <i r="3">
      <x v="143"/>
      <x v="214"/>
    </i>
    <i r="3">
      <x v="144"/>
      <x v="215"/>
    </i>
    <i r="3">
      <x v="145"/>
      <x v="213"/>
    </i>
    <i r="3">
      <x v="236"/>
      <x v="301"/>
    </i>
    <i>
      <x v="11"/>
      <x v="72"/>
      <x v="71"/>
      <x/>
      <x v="169"/>
    </i>
    <i r="1">
      <x v="73"/>
      <x v="88"/>
      <x/>
      <x v="169"/>
    </i>
    <i r="3">
      <x v="1"/>
      <x v="272"/>
    </i>
    <i r="3">
      <x v="3"/>
      <x v="144"/>
    </i>
    <i r="3">
      <x v="5"/>
      <x v="339"/>
    </i>
    <i r="1">
      <x v="74"/>
      <x v="17"/>
      <x/>
      <x v="169"/>
    </i>
    <i r="1">
      <x v="75"/>
      <x v="60"/>
      <x/>
      <x v="169"/>
    </i>
    <i r="3">
      <x v="1"/>
      <x v="272"/>
    </i>
    <i r="3">
      <x v="3"/>
      <x v="144"/>
    </i>
    <i r="1">
      <x v="76"/>
      <x v="171"/>
      <x/>
      <x v="169"/>
    </i>
    <i r="3">
      <x v="1"/>
      <x v="272"/>
    </i>
    <i r="3">
      <x v="3"/>
      <x v="144"/>
    </i>
    <i r="1">
      <x v="77"/>
      <x v="13"/>
      <x/>
      <x v="169"/>
    </i>
    <i r="3">
      <x v="1"/>
      <x v="272"/>
    </i>
    <i r="1">
      <x v="78"/>
      <x v="180"/>
      <x/>
      <x v="169"/>
    </i>
    <i r="3">
      <x v="3"/>
      <x v="144"/>
    </i>
    <i r="1">
      <x v="79"/>
      <x v="34"/>
      <x/>
      <x v="169"/>
    </i>
    <i r="3">
      <x v="3"/>
      <x v="144"/>
    </i>
    <i r="1">
      <x v="80"/>
      <x v="152"/>
      <x/>
      <x v="169"/>
    </i>
    <i r="3">
      <x v="1"/>
      <x v="272"/>
    </i>
    <i r="3">
      <x v="3"/>
      <x v="144"/>
    </i>
    <i r="1">
      <x v="81"/>
      <x v="166"/>
      <x/>
      <x v="169"/>
    </i>
    <i r="3">
      <x v="1"/>
      <x v="272"/>
    </i>
    <i r="3">
      <x v="5"/>
      <x v="339"/>
    </i>
    <i r="1">
      <x v="82"/>
      <x v="172"/>
      <x/>
      <x v="169"/>
    </i>
    <i r="3">
      <x v="3"/>
      <x v="144"/>
    </i>
    <i r="1">
      <x v="83"/>
      <x v="58"/>
      <x/>
      <x v="169"/>
    </i>
    <i r="3">
      <x v="1"/>
      <x v="272"/>
    </i>
    <i r="1">
      <x v="84"/>
      <x v="90"/>
      <x/>
      <x v="169"/>
    </i>
    <i r="3">
      <x v="1"/>
      <x v="272"/>
    </i>
    <i r="3">
      <x v="3"/>
      <x v="144"/>
    </i>
    <i r="3">
      <x v="5"/>
      <x v="339"/>
    </i>
    <i r="1">
      <x v="85"/>
      <x v="124"/>
      <x/>
      <x v="169"/>
    </i>
    <i r="1">
      <x v="86"/>
      <x v="67"/>
      <x/>
      <x v="169"/>
    </i>
    <i r="1">
      <x v="87"/>
      <x v="78"/>
      <x/>
      <x v="169"/>
    </i>
    <i r="3">
      <x v="2"/>
      <x v="338"/>
    </i>
    <i r="3">
      <x v="54"/>
      <x v="29"/>
    </i>
    <i r="3">
      <x v="55"/>
      <x v="28"/>
    </i>
    <i r="1">
      <x v="88"/>
      <x v="85"/>
      <x v="3"/>
      <x v="144"/>
    </i>
    <i r="1">
      <x v="89"/>
      <x v="164"/>
      <x/>
      <x v="169"/>
    </i>
    <i r="1">
      <x v="92"/>
      <x v="72"/>
      <x/>
      <x v="169"/>
    </i>
    <i r="3">
      <x v="1"/>
      <x v="272"/>
    </i>
    <i r="3">
      <x v="3"/>
      <x v="144"/>
    </i>
    <i r="1">
      <x v="93"/>
      <x v="65"/>
      <x/>
      <x v="169"/>
    </i>
    <i r="1">
      <x v="94"/>
      <x v="74"/>
      <x/>
      <x v="110"/>
    </i>
    <i r="3">
      <x v="1"/>
      <x v="81"/>
    </i>
    <i r="3">
      <x v="2"/>
      <x v="151"/>
    </i>
    <i r="3">
      <x v="3"/>
      <x v="82"/>
    </i>
    <i r="1">
      <x v="95"/>
      <x v="167"/>
      <x/>
      <x v="169"/>
    </i>
    <i r="1">
      <x v="97"/>
      <x v="69"/>
      <x v="250"/>
      <x v="340"/>
    </i>
    <i r="1">
      <x v="98"/>
      <x v="82"/>
      <x v="250"/>
      <x v="340"/>
    </i>
    <i r="1">
      <x v="99"/>
      <x v="70"/>
      <x v="250"/>
      <x v="340"/>
    </i>
    <i r="1">
      <x v="100"/>
      <x v="68"/>
      <x/>
      <x v="169"/>
    </i>
    <i r="1">
      <x v="110"/>
      <x v="168"/>
      <x/>
      <x v="169"/>
    </i>
    <i r="3">
      <x v="1"/>
      <x v="272"/>
    </i>
    <i r="3">
      <x v="3"/>
      <x v="144"/>
    </i>
    <i r="1">
      <x v="111"/>
      <x v="158"/>
      <x/>
      <x v="169"/>
    </i>
    <i r="1">
      <x v="113"/>
      <x v="16"/>
      <x/>
      <x v="169"/>
    </i>
    <i r="3">
      <x v="1"/>
      <x v="272"/>
    </i>
    <i r="3">
      <x v="3"/>
      <x v="144"/>
    </i>
    <i r="1">
      <x v="171"/>
      <x v="169"/>
      <x/>
      <x v="169"/>
    </i>
    <i r="3">
      <x v="1"/>
      <x v="272"/>
    </i>
    <i r="3">
      <x v="3"/>
      <x v="144"/>
    </i>
    <i r="3">
      <x v="5"/>
      <x v="339"/>
    </i>
    <i r="1">
      <x v="172"/>
      <x v="25"/>
      <x/>
      <x v="169"/>
    </i>
    <i r="3">
      <x v="1"/>
      <x v="272"/>
    </i>
    <i r="3">
      <x v="3"/>
      <x v="144"/>
    </i>
    <i r="3">
      <x v="5"/>
      <x v="339"/>
    </i>
    <i r="1">
      <x v="173"/>
      <x v="14"/>
      <x/>
      <x v="169"/>
    </i>
    <i r="3">
      <x v="1"/>
      <x v="272"/>
    </i>
    <i r="3">
      <x v="3"/>
      <x v="144"/>
    </i>
    <i r="3">
      <x v="5"/>
      <x v="339"/>
    </i>
    <i r="1">
      <x v="174"/>
      <x v="133"/>
      <x/>
      <x v="169"/>
    </i>
    <i r="3">
      <x v="1"/>
      <x v="272"/>
    </i>
    <i r="3">
      <x v="5"/>
      <x v="339"/>
    </i>
    <i r="1">
      <x v="175"/>
      <x v="27"/>
      <x v="1"/>
      <x v="272"/>
    </i>
    <i r="3">
      <x v="3"/>
      <x v="144"/>
    </i>
    <i r="1">
      <x v="176"/>
      <x v="173"/>
      <x/>
      <x v="169"/>
    </i>
    <i r="3">
      <x v="3"/>
      <x v="144"/>
    </i>
    <i r="3">
      <x v="5"/>
      <x v="339"/>
    </i>
    <i r="1">
      <x v="177"/>
      <x v="143"/>
      <x/>
      <x v="169"/>
    </i>
    <i r="3">
      <x v="3"/>
      <x v="144"/>
    </i>
    <i r="3">
      <x v="5"/>
      <x v="339"/>
    </i>
    <i>
      <x v="12"/>
      <x v="65"/>
      <x v="35"/>
      <x/>
      <x v="169"/>
    </i>
    <i r="1">
      <x v="66"/>
      <x v="150"/>
      <x/>
      <x v="169"/>
    </i>
    <i r="1">
      <x v="67"/>
      <x v="62"/>
      <x/>
      <x v="169"/>
    </i>
    <i r="3">
      <x v="3"/>
      <x v="144"/>
    </i>
    <i r="1">
      <x v="68"/>
      <x v="135"/>
      <x/>
      <x v="169"/>
    </i>
    <i r="1">
      <x v="69"/>
      <x v="87"/>
      <x/>
      <x v="169"/>
    </i>
    <i r="1">
      <x v="70"/>
      <x v="145"/>
      <x v="3"/>
      <x v="144"/>
    </i>
    <i>
      <x v="13"/>
      <x v="101"/>
      <x v="108"/>
      <x/>
      <x v="169"/>
    </i>
    <i r="1">
      <x v="102"/>
      <x v="137"/>
      <x/>
      <x v="169"/>
    </i>
    <i r="1">
      <x v="103"/>
      <x v="36"/>
      <x/>
      <x v="169"/>
    </i>
    <i r="3">
      <x v="1"/>
      <x v="272"/>
    </i>
    <i r="1">
      <x v="104"/>
      <x v="109"/>
      <x v="250"/>
      <x v="340"/>
    </i>
    <i r="1">
      <x v="105"/>
      <x v="110"/>
      <x v="250"/>
      <x v="340"/>
    </i>
    <i r="1">
      <x v="114"/>
      <x v="109"/>
      <x v="250"/>
      <x v="340"/>
    </i>
    <i>
      <x v="14"/>
      <x v="187"/>
      <x v="89"/>
      <x v="250"/>
      <x v="340"/>
    </i>
    <i r="1">
      <x v="188"/>
      <x v="161"/>
      <x v="235"/>
      <x v="287"/>
    </i>
    <i>
      <x v="15"/>
      <x v="46"/>
      <x v="174"/>
      <x v="66"/>
      <x v="129"/>
    </i>
    <i r="3">
      <x v="67"/>
      <x v="309"/>
    </i>
    <i r="3">
      <x v="68"/>
      <x v="308"/>
    </i>
    <i r="3">
      <x v="69"/>
      <x v="243"/>
    </i>
    <i r="3">
      <x v="70"/>
      <x v="330"/>
    </i>
    <i r="3">
      <x v="71"/>
      <x v="311"/>
    </i>
    <i r="1">
      <x v="47"/>
      <x v="178"/>
      <x v="72"/>
      <x v="335"/>
    </i>
    <i r="1">
      <x v="48"/>
      <x v="179"/>
      <x/>
      <x v="169"/>
    </i>
    <i r="3">
      <x v="73"/>
      <x v="298"/>
    </i>
    <i r="1">
      <x v="49"/>
      <x v="130"/>
      <x/>
      <x v="169"/>
    </i>
    <i r="1">
      <x v="51"/>
      <x v="101"/>
      <x/>
      <x v="297"/>
    </i>
    <i r="3">
      <x v="1"/>
      <x v="100"/>
    </i>
    <i r="3">
      <x v="2"/>
      <x v="174"/>
    </i>
    <i r="3">
      <x v="3"/>
      <x v="334"/>
    </i>
    <i r="1">
      <x v="52"/>
      <x v="103"/>
      <x v="240"/>
      <x v="173"/>
    </i>
    <i r="1">
      <x v="53"/>
      <x v="93"/>
      <x v="74"/>
      <x v="275"/>
    </i>
    <i r="3">
      <x v="75"/>
      <x v="277"/>
    </i>
    <i r="3">
      <x v="76"/>
      <x v="276"/>
    </i>
    <i r="3">
      <x v="77"/>
      <x v="278"/>
    </i>
    <i r="3">
      <x v="78"/>
      <x v="274"/>
    </i>
    <i r="1">
      <x v="54"/>
      <x v="96"/>
      <x v="250"/>
      <x v="340"/>
    </i>
    <i r="1">
      <x v="55"/>
      <x v="91"/>
      <x v="250"/>
      <x v="340"/>
    </i>
    <i r="1">
      <x v="56"/>
      <x v="107"/>
      <x/>
      <x v="169"/>
    </i>
    <i r="3">
      <x v="1"/>
      <x v="272"/>
    </i>
    <i r="3">
      <x v="5"/>
      <x v="339"/>
    </i>
    <i r="1">
      <x v="165"/>
      <x v="177"/>
      <x/>
      <x v="169"/>
    </i>
    <i r="1">
      <x v="166"/>
      <x v="176"/>
      <x/>
      <x v="169"/>
    </i>
    <i r="1">
      <x v="167"/>
      <x v="95"/>
      <x v="250"/>
      <x v="340"/>
    </i>
    <i r="1">
      <x v="168"/>
      <x v="92"/>
      <x v="250"/>
      <x v="340"/>
    </i>
    <i r="1">
      <x v="169"/>
      <x v="94"/>
      <x v="250"/>
      <x v="340"/>
    </i>
    <i>
      <x v="16"/>
      <x v="130"/>
      <x v="9"/>
      <x v="1"/>
      <x v="148"/>
    </i>
    <i r="3">
      <x v="2"/>
      <x v="147"/>
    </i>
    <i r="3">
      <x v="40"/>
      <x v="40"/>
    </i>
    <i r="3">
      <x v="41"/>
      <x v="41"/>
    </i>
    <i r="3">
      <x v="42"/>
      <x v="37"/>
    </i>
    <i r="3">
      <x v="43"/>
      <x v="39"/>
    </i>
    <i r="3">
      <x v="44"/>
      <x v="36"/>
    </i>
    <i r="3">
      <x v="45"/>
      <x v="35"/>
    </i>
    <i r="3">
      <x v="46"/>
      <x v="38"/>
    </i>
    <i r="3">
      <x v="47"/>
      <x v="34"/>
    </i>
    <i r="1">
      <x v="186"/>
      <x v="122"/>
      <x/>
      <x v="175"/>
    </i>
    <i r="3">
      <x v="1"/>
      <x v="290"/>
    </i>
    <i r="3">
      <x v="3"/>
      <x v="238"/>
    </i>
    <i r="3">
      <x v="4"/>
      <x v="270"/>
    </i>
    <i>
      <x v="17"/>
      <x v="122"/>
      <x v="113"/>
      <x v="81"/>
      <x v="57"/>
    </i>
    <i r="1">
      <x v="134"/>
      <x v="113"/>
      <x v="1"/>
      <x v="56"/>
    </i>
    <i r="3">
      <x v="2"/>
      <x v="55"/>
    </i>
    <i r="3">
      <x v="9"/>
      <x v="59"/>
    </i>
    <i r="3">
      <x v="12"/>
      <x v="49"/>
    </i>
    <i r="3">
      <x v="13"/>
      <x v="54"/>
    </i>
    <i r="3">
      <x v="18"/>
      <x v="269"/>
    </i>
    <i r="3">
      <x v="19"/>
      <x v="48"/>
    </i>
    <i r="3">
      <x v="20"/>
      <x v="268"/>
    </i>
    <i r="3">
      <x v="21"/>
      <x v="267"/>
    </i>
    <i r="3">
      <x v="23"/>
      <x v="76"/>
    </i>
    <i r="3">
      <x v="24"/>
      <x v="75"/>
    </i>
    <i r="3">
      <x v="25"/>
      <x v="80"/>
    </i>
    <i r="3">
      <x v="26"/>
      <x v="265"/>
    </i>
    <i r="3">
      <x v="27"/>
      <x v="74"/>
    </i>
    <i r="3">
      <x v="28"/>
      <x v="51"/>
    </i>
    <i r="3">
      <x v="29"/>
      <x v="52"/>
    </i>
    <i r="3">
      <x v="30"/>
      <x v="50"/>
    </i>
    <i r="3">
      <x v="32"/>
      <x v="77"/>
    </i>
    <i r="3">
      <x v="33"/>
      <x v="78"/>
    </i>
    <i r="3">
      <x v="34"/>
      <x v="124"/>
    </i>
    <i r="3">
      <x v="35"/>
      <x v="58"/>
    </i>
    <i r="3">
      <x v="36"/>
      <x v="266"/>
    </i>
    <i r="3">
      <x v="37"/>
      <x v="79"/>
    </i>
    <i r="3">
      <x v="39"/>
      <x v="332"/>
    </i>
    <i r="3">
      <x v="80"/>
      <x v="53"/>
    </i>
    <i>
      <x v="18"/>
      <x v="119"/>
      <x v="114"/>
      <x v="90"/>
      <x v="93"/>
    </i>
    <i r="3">
      <x v="91"/>
      <x v="96"/>
    </i>
    <i r="3">
      <x v="92"/>
      <x v="97"/>
    </i>
    <i r="3">
      <x v="93"/>
      <x v="98"/>
    </i>
    <i r="3">
      <x v="94"/>
      <x v="99"/>
    </i>
    <i r="1">
      <x v="120"/>
      <x v="115"/>
      <x v="116"/>
      <x v="326"/>
    </i>
    <i r="3">
      <x v="117"/>
      <x v="327"/>
    </i>
    <i r="1">
      <x v="121"/>
      <x v="128"/>
      <x v="79"/>
      <x v="200"/>
    </i>
    <i>
      <x v="19"/>
      <x v="135"/>
      <x v="128"/>
      <x v="1"/>
      <x v="310"/>
    </i>
    <i>
      <x v="20"/>
      <x v="127"/>
      <x v="126"/>
      <x v="11"/>
      <x v="133"/>
    </i>
    <i r="3">
      <x v="14"/>
      <x v="132"/>
    </i>
    <i r="3">
      <x v="24"/>
      <x v="134"/>
    </i>
    <i r="3">
      <x v="27"/>
      <x v="157"/>
    </i>
    <i r="3">
      <x v="29"/>
      <x v="138"/>
    </i>
    <i r="3">
      <x v="38"/>
      <x v="115"/>
    </i>
    <i r="3">
      <x v="39"/>
      <x v="116"/>
    </i>
    <i r="3">
      <x v="96"/>
      <x v="325"/>
    </i>
    <i r="3">
      <x v="105"/>
      <x v="104"/>
    </i>
    <i r="1">
      <x v="131"/>
      <x v="165"/>
      <x/>
      <x v="295"/>
    </i>
    <i r="3">
      <x v="1"/>
      <x v="296"/>
    </i>
    <i r="1">
      <x v="132"/>
      <x v="64"/>
      <x v="250"/>
      <x v="340"/>
    </i>
    <i r="1">
      <x v="133"/>
      <x v="19"/>
      <x v="3"/>
      <x v="144"/>
    </i>
    <i r="1">
      <x v="178"/>
      <x v="23"/>
      <x/>
      <x v="67"/>
    </i>
    <i r="3">
      <x v="1"/>
      <x v="68"/>
    </i>
    <i r="1">
      <x v="179"/>
      <x v="162"/>
      <x/>
      <x v="283"/>
    </i>
    <i r="1">
      <x v="180"/>
      <x v="118"/>
      <x v="250"/>
      <x v="340"/>
    </i>
    <i r="1">
      <x v="181"/>
      <x v="160"/>
      <x/>
      <x v="284"/>
    </i>
    <i r="1">
      <x v="182"/>
      <x v="45"/>
      <x/>
      <x v="217"/>
    </i>
    <i r="3">
      <x v="1"/>
      <x v="218"/>
    </i>
    <i r="3">
      <x v="2"/>
      <x v="283"/>
    </i>
    <i r="3">
      <x v="3"/>
      <x v="282"/>
    </i>
    <i r="3">
      <x v="4"/>
      <x v="66"/>
    </i>
    <i r="1">
      <x v="183"/>
      <x v="159"/>
      <x v="250"/>
      <x v="340"/>
    </i>
    <i r="1">
      <x v="184"/>
      <x v="21"/>
      <x v="38"/>
      <x v="64"/>
    </i>
    <i r="3">
      <x v="82"/>
      <x v="70"/>
    </i>
    <i r="3">
      <x v="83"/>
      <x v="72"/>
    </i>
    <i r="3">
      <x v="84"/>
      <x v="73"/>
    </i>
    <i r="3">
      <x v="85"/>
      <x v="69"/>
    </i>
    <i r="3">
      <x v="86"/>
      <x v="239"/>
    </i>
    <i r="3">
      <x v="87"/>
      <x v="273"/>
    </i>
    <i r="3">
      <x v="88"/>
      <x v="106"/>
    </i>
    <i r="3">
      <x v="89"/>
      <x v="71"/>
    </i>
    <i r="3">
      <x v="151"/>
      <x v="86"/>
    </i>
    <i r="3">
      <x v="159"/>
      <x v="222"/>
    </i>
    <i r="3">
      <x v="163"/>
      <x v="140"/>
    </i>
    <i r="3">
      <x v="165"/>
      <x v="61"/>
    </i>
    <i r="3">
      <x v="184"/>
      <x v="245"/>
    </i>
    <i r="3">
      <x v="186"/>
      <x v="85"/>
    </i>
    <i r="3">
      <x v="193"/>
      <x v="235"/>
    </i>
    <i r="3">
      <x v="195"/>
      <x v="337"/>
    </i>
    <i r="3">
      <x v="197"/>
      <x v="142"/>
    </i>
    <i r="3">
      <x v="203"/>
      <x v="166"/>
    </i>
    <i r="3">
      <x v="207"/>
      <x v="292"/>
    </i>
    <i r="3">
      <x v="226"/>
      <x v="168"/>
    </i>
    <i r="3">
      <x v="227"/>
      <x v="234"/>
    </i>
    <i r="1">
      <x v="185"/>
      <x v="3"/>
      <x v="250"/>
      <x v="340"/>
    </i>
    <i>
      <x v="21"/>
      <x v="142"/>
      <x v="83"/>
      <x v="250"/>
      <x v="340"/>
    </i>
    <i>
      <x v="22"/>
      <x v="57"/>
      <x v="49"/>
      <x/>
      <x v="169"/>
    </i>
    <i r="1">
      <x v="58"/>
      <x v="102"/>
      <x/>
      <x v="169"/>
    </i>
    <i r="3">
      <x v="1"/>
      <x v="272"/>
    </i>
    <i r="3">
      <x v="3"/>
      <x v="144"/>
    </i>
    <i r="3">
      <x v="5"/>
      <x v="339"/>
    </i>
    <i r="1">
      <x v="59"/>
      <x v="106"/>
      <x v="250"/>
      <x v="340"/>
    </i>
    <i r="1">
      <x v="90"/>
      <x v="75"/>
      <x/>
      <x v="169"/>
    </i>
    <i r="1">
      <x v="108"/>
      <x v="151"/>
      <x/>
      <x v="169"/>
    </i>
    <i r="3">
      <x v="1"/>
      <x v="272"/>
    </i>
    <i r="1">
      <x v="109"/>
      <x v="84"/>
      <x/>
      <x v="169"/>
    </i>
    <i r="3">
      <x v="1"/>
      <x v="272"/>
    </i>
    <i r="3">
      <x v="2"/>
      <x v="338"/>
    </i>
    <i r="3">
      <x v="3"/>
      <x v="144"/>
    </i>
    <i r="3">
      <x v="4"/>
      <x v="150"/>
    </i>
    <i r="3">
      <x v="5"/>
      <x v="339"/>
    </i>
    <i r="1">
      <x v="112"/>
      <x v="76"/>
      <x/>
      <x v="169"/>
    </i>
    <i>
      <x v="23"/>
      <x v="161"/>
      <x v="127"/>
      <x/>
      <x v="220"/>
    </i>
    <i r="3">
      <x v="211"/>
      <x v="101"/>
    </i>
    <i r="1">
      <x v="162"/>
      <x v="105"/>
      <x v="119"/>
      <x v="22"/>
    </i>
    <i r="3">
      <x v="121"/>
      <x v="24"/>
    </i>
    <i r="3">
      <x v="123"/>
      <x v="21"/>
    </i>
    <i r="3">
      <x v="125"/>
      <x v="20"/>
    </i>
    <i r="3">
      <x v="127"/>
      <x v="23"/>
    </i>
    <i r="3">
      <x v="129"/>
      <x v="25"/>
    </i>
    <i r="3">
      <x v="131"/>
      <x v="33"/>
    </i>
    <i r="3">
      <x v="133"/>
      <x v="27"/>
    </i>
    <i r="3">
      <x v="134"/>
      <x v="31"/>
    </i>
    <i r="3">
      <x v="135"/>
      <x v="18"/>
    </i>
    <i r="3">
      <x v="137"/>
      <x v="26"/>
    </i>
    <i r="3">
      <x v="138"/>
      <x v="30"/>
    </i>
    <i r="3">
      <x v="139"/>
      <x v="17"/>
    </i>
    <i r="3">
      <x v="141"/>
      <x v="209"/>
    </i>
    <i r="3">
      <x v="142"/>
      <x v="210"/>
    </i>
    <i>
      <x v="24"/>
      <x v="149"/>
      <x v="33"/>
      <x v="97"/>
      <x v="105"/>
    </i>
    <i r="1">
      <x v="152"/>
      <x v="57"/>
      <x v="250"/>
      <x v="340"/>
    </i>
    <i r="1">
      <x v="153"/>
      <x v="125"/>
      <x v="10"/>
      <x v="315"/>
    </i>
    <i r="3">
      <x v="16"/>
      <x v="216"/>
    </i>
    <i r="3">
      <x v="25"/>
      <x v="285"/>
    </i>
    <i r="3">
      <x v="27"/>
      <x v="286"/>
    </i>
    <i r="3">
      <x v="31"/>
      <x v="279"/>
    </i>
    <i r="1">
      <x v="154"/>
      <x v="127"/>
      <x v="2"/>
      <x v="118"/>
    </i>
    <i r="3">
      <x v="3"/>
      <x v="121"/>
    </i>
    <i r="3">
      <x v="5"/>
      <x v="122"/>
    </i>
    <i r="3">
      <x v="8"/>
      <x v="117"/>
    </i>
    <i r="3">
      <x v="10"/>
      <x v="249"/>
    </i>
    <i r="3">
      <x v="12"/>
      <x v="120"/>
    </i>
    <i r="3">
      <x v="16"/>
      <x v="119"/>
    </i>
    <i>
      <x v="25"/>
      <x v="148"/>
      <x v="144"/>
      <x v="54"/>
      <x v="4"/>
    </i>
    <i r="3">
      <x v="55"/>
      <x v="12"/>
    </i>
    <i r="3">
      <x v="56"/>
      <x/>
    </i>
    <i r="3">
      <x v="57"/>
      <x v="6"/>
    </i>
    <i r="3">
      <x v="58"/>
      <x v="14"/>
    </i>
    <i r="3">
      <x v="59"/>
      <x v="1"/>
    </i>
    <i r="3">
      <x v="60"/>
      <x v="8"/>
    </i>
    <i r="3">
      <x v="61"/>
      <x v="15"/>
    </i>
    <i r="3">
      <x v="62"/>
      <x v="2"/>
    </i>
    <i r="3">
      <x v="63"/>
      <x v="9"/>
    </i>
    <i r="3">
      <x v="65"/>
      <x v="2"/>
    </i>
    <i r="3">
      <x v="237"/>
      <x v="302"/>
    </i>
    <i r="3">
      <x v="238"/>
      <x v="303"/>
    </i>
    <i r="3">
      <x v="239"/>
      <x v="304"/>
    </i>
    <i>
      <x v="26"/>
      <x v="159"/>
      <x v="144"/>
      <x v="51"/>
      <x v="3"/>
    </i>
    <i r="3">
      <x v="52"/>
      <x v="11"/>
    </i>
    <i r="3">
      <x v="53"/>
      <x/>
    </i>
    <i r="3">
      <x v="54"/>
      <x v="5"/>
    </i>
    <i r="3">
      <x v="55"/>
      <x v="13"/>
    </i>
    <i r="3">
      <x v="56"/>
      <x/>
    </i>
    <i r="3">
      <x v="57"/>
      <x v="7"/>
    </i>
    <i r="3">
      <x v="58"/>
      <x v="14"/>
    </i>
    <i r="3">
      <x v="59"/>
      <x v="1"/>
    </i>
    <i r="3">
      <x v="63"/>
      <x v="10"/>
    </i>
    <i r="3">
      <x v="64"/>
      <x v="16"/>
    </i>
    <i r="3">
      <x v="65"/>
      <x v="2"/>
    </i>
    <i r="1">
      <x v="160"/>
      <x v="28"/>
      <x v="40"/>
      <x v="89"/>
    </i>
    <i r="3">
      <x v="41"/>
      <x v="198"/>
    </i>
    <i r="3">
      <x v="42"/>
      <x v="46"/>
    </i>
    <i r="3">
      <x v="48"/>
      <x v="90"/>
    </i>
    <i r="3">
      <x v="49"/>
      <x v="199"/>
    </i>
    <i r="3">
      <x v="50"/>
      <x v="47"/>
    </i>
    <i>
      <x v="27"/>
      <x v="115"/>
      <x v="1"/>
      <x v="250"/>
      <x v="340"/>
    </i>
    <i>
      <x v="28"/>
      <x v="136"/>
      <x v="163"/>
      <x/>
      <x v="290"/>
    </i>
    <i r="1">
      <x v="137"/>
      <x v="123"/>
      <x/>
      <x v="240"/>
    </i>
    <i r="3">
      <x v="1"/>
      <x v="329"/>
    </i>
    <i r="1">
      <x v="138"/>
      <x v="61"/>
      <x/>
      <x v="143"/>
    </i>
    <i r="3">
      <x v="1"/>
      <x v="141"/>
    </i>
    <i r="1">
      <x v="139"/>
      <x v="120"/>
      <x/>
      <x v="237"/>
    </i>
    <i r="1">
      <x v="140"/>
      <x v="104"/>
      <x/>
      <x v="177"/>
    </i>
    <i r="3">
      <x v="1"/>
      <x v="176"/>
    </i>
    <i r="3">
      <x v="2"/>
      <x v="178"/>
    </i>
    <i r="3">
      <x v="3"/>
      <x v="246"/>
    </i>
    <i r="1">
      <x v="141"/>
      <x/>
      <x/>
      <x v="43"/>
    </i>
    <i r="3">
      <x v="16"/>
      <x v="45"/>
    </i>
    <i r="3">
      <x v="18"/>
      <x v="42"/>
    </i>
    <i r="3">
      <x v="22"/>
      <x v="44"/>
    </i>
    <i>
      <x v="29"/>
      <x v="151"/>
      <x v="117"/>
      <x v="250"/>
      <x v="340"/>
    </i>
    <i r="1">
      <x v="155"/>
      <x v="15"/>
      <x v="3"/>
      <x v="62"/>
    </i>
    <i>
      <x v="30"/>
      <x v="42"/>
      <x v="154"/>
      <x v="250"/>
      <x v="340"/>
    </i>
    <i>
      <x v="31"/>
      <x v="164"/>
      <x v="153"/>
      <x v="250"/>
      <x v="340"/>
    </i>
    <i>
      <x v="32"/>
      <x v="44"/>
      <x v="156"/>
      <x v="250"/>
      <x v="340"/>
    </i>
    <i>
      <x v="33"/>
      <x/>
      <x v="6"/>
      <x v="250"/>
      <x v="340"/>
    </i>
    <i r="1">
      <x v="1"/>
      <x v="139"/>
      <x v="250"/>
      <x v="340"/>
    </i>
    <i r="1">
      <x v="2"/>
      <x v="142"/>
      <x v="250"/>
      <x v="340"/>
    </i>
    <i r="1">
      <x v="3"/>
      <x v="97"/>
      <x v="250"/>
      <x v="340"/>
    </i>
    <i r="1">
      <x v="4"/>
      <x v="59"/>
      <x v="250"/>
      <x v="340"/>
    </i>
    <i r="1">
      <x v="5"/>
      <x v="7"/>
      <x v="250"/>
      <x v="340"/>
    </i>
    <i r="1">
      <x v="6"/>
      <x v="8"/>
      <x v="250"/>
      <x v="340"/>
    </i>
    <i r="1">
      <x v="7"/>
      <x v="141"/>
      <x v="250"/>
      <x v="340"/>
    </i>
    <i r="1">
      <x v="8"/>
      <x v="140"/>
      <x v="250"/>
      <x v="340"/>
    </i>
    <i r="1">
      <x v="9"/>
      <x v="30"/>
      <x v="250"/>
      <x v="340"/>
    </i>
    <i r="1">
      <x v="10"/>
      <x v="155"/>
      <x v="250"/>
      <x v="340"/>
    </i>
    <i r="1">
      <x v="11"/>
      <x v="157"/>
      <x v="250"/>
      <x v="340"/>
    </i>
    <i r="1">
      <x v="12"/>
      <x v="99"/>
      <x v="250"/>
      <x v="340"/>
    </i>
    <i r="1">
      <x v="13"/>
      <x v="136"/>
      <x v="250"/>
      <x v="340"/>
    </i>
    <i r="1">
      <x v="14"/>
      <x v="43"/>
      <x v="250"/>
      <x v="340"/>
    </i>
    <i r="1">
      <x v="15"/>
      <x v="73"/>
      <x v="250"/>
      <x v="340"/>
    </i>
    <i r="1">
      <x v="16"/>
      <x v="66"/>
      <x v="250"/>
      <x v="340"/>
    </i>
    <i r="1">
      <x v="17"/>
      <x v="77"/>
      <x v="250"/>
      <x v="340"/>
    </i>
    <i r="1">
      <x v="18"/>
      <x v="48"/>
      <x v="250"/>
      <x v="340"/>
    </i>
    <i r="1">
      <x v="19"/>
      <x v="138"/>
      <x v="250"/>
      <x v="340"/>
    </i>
    <i r="1">
      <x v="20"/>
      <x v="81"/>
      <x v="250"/>
      <x v="340"/>
    </i>
    <i r="1">
      <x v="21"/>
      <x v="134"/>
      <x v="250"/>
      <x v="340"/>
    </i>
    <i r="1">
      <x v="22"/>
      <x v="56"/>
      <x v="250"/>
      <x v="340"/>
    </i>
    <i r="1">
      <x v="23"/>
      <x v="116"/>
      <x v="250"/>
      <x v="340"/>
    </i>
    <i r="1">
      <x v="24"/>
      <x v="44"/>
      <x v="250"/>
      <x v="340"/>
    </i>
    <i r="1">
      <x v="25"/>
      <x v="111"/>
      <x v="250"/>
      <x v="340"/>
    </i>
    <i r="1">
      <x v="26"/>
      <x v="83"/>
      <x v="250"/>
      <x v="340"/>
    </i>
    <i r="1">
      <x v="27"/>
      <x v="20"/>
      <x v="250"/>
      <x v="340"/>
    </i>
    <i r="1">
      <x v="28"/>
      <x v="112"/>
      <x v="250"/>
      <x v="340"/>
    </i>
    <i r="1">
      <x v="29"/>
      <x v="146"/>
      <x v="250"/>
      <x v="340"/>
    </i>
    <i r="1">
      <x v="30"/>
      <x v="132"/>
      <x v="250"/>
      <x v="340"/>
    </i>
    <i r="1">
      <x v="31"/>
      <x v="12"/>
      <x v="250"/>
      <x v="340"/>
    </i>
    <i r="1">
      <x v="32"/>
      <x v="10"/>
      <x v="250"/>
      <x v="340"/>
    </i>
    <i r="1">
      <x v="33"/>
      <x v="4"/>
      <x v="250"/>
      <x v="340"/>
    </i>
    <i r="1">
      <x v="34"/>
      <x v="50"/>
      <x v="250"/>
      <x v="340"/>
    </i>
    <i r="1">
      <x v="35"/>
      <x v="127"/>
      <x v="250"/>
      <x v="340"/>
    </i>
    <i r="1">
      <x v="36"/>
      <x v="98"/>
      <x v="250"/>
      <x v="340"/>
    </i>
    <i r="1">
      <x v="37"/>
      <x v="5"/>
      <x v="250"/>
      <x v="340"/>
    </i>
    <i r="1">
      <x v="38"/>
      <x v="51"/>
      <x v="250"/>
      <x v="340"/>
    </i>
    <i r="1">
      <x v="39"/>
      <x v="127"/>
      <x v="250"/>
      <x v="340"/>
    </i>
    <i r="1">
      <x v="40"/>
      <x v="31"/>
      <x v="250"/>
      <x v="340"/>
    </i>
    <i r="1">
      <x v="43"/>
      <x v="129"/>
      <x v="250"/>
      <x v="340"/>
    </i>
    <i r="1">
      <x v="45"/>
      <x v="175"/>
      <x v="250"/>
      <x v="340"/>
    </i>
    <i r="1">
      <x v="46"/>
      <x v="174"/>
      <x v="250"/>
      <x v="340"/>
    </i>
    <i r="1">
      <x v="47"/>
      <x v="178"/>
      <x v="250"/>
      <x v="340"/>
    </i>
    <i r="1">
      <x v="48"/>
      <x v="179"/>
      <x v="250"/>
      <x v="340"/>
    </i>
    <i r="1">
      <x v="49"/>
      <x v="130"/>
      <x v="250"/>
      <x v="340"/>
    </i>
    <i r="1">
      <x v="50"/>
      <x v="100"/>
      <x v="250"/>
      <x v="340"/>
    </i>
    <i r="1">
      <x v="51"/>
      <x v="101"/>
      <x v="250"/>
      <x v="340"/>
    </i>
    <i r="1">
      <x v="52"/>
      <x v="103"/>
      <x v="250"/>
      <x v="340"/>
    </i>
    <i r="1">
      <x v="53"/>
      <x v="93"/>
      <x v="250"/>
      <x v="340"/>
    </i>
    <i r="1">
      <x v="56"/>
      <x v="107"/>
      <x v="250"/>
      <x v="340"/>
    </i>
    <i r="1">
      <x v="57"/>
      <x v="49"/>
      <x v="250"/>
      <x v="340"/>
    </i>
    <i r="1">
      <x v="58"/>
      <x v="102"/>
      <x v="250"/>
      <x v="340"/>
    </i>
    <i r="1">
      <x v="60"/>
      <x v="37"/>
      <x v="250"/>
      <x v="340"/>
    </i>
    <i r="1">
      <x v="61"/>
      <x v="42"/>
      <x v="250"/>
      <x v="340"/>
    </i>
    <i r="1">
      <x v="62"/>
      <x v="39"/>
      <x v="250"/>
      <x v="340"/>
    </i>
    <i r="1">
      <x v="65"/>
      <x v="35"/>
      <x v="250"/>
      <x v="340"/>
    </i>
    <i r="1">
      <x v="66"/>
      <x v="150"/>
      <x v="250"/>
      <x v="340"/>
    </i>
    <i r="1">
      <x v="67"/>
      <x v="62"/>
      <x v="250"/>
      <x v="340"/>
    </i>
    <i r="1">
      <x v="68"/>
      <x v="135"/>
      <x v="250"/>
      <x v="340"/>
    </i>
    <i r="1">
      <x v="69"/>
      <x v="87"/>
      <x v="250"/>
      <x v="340"/>
    </i>
    <i r="1">
      <x v="70"/>
      <x v="145"/>
      <x v="250"/>
      <x v="340"/>
    </i>
    <i r="1">
      <x v="71"/>
      <x v="170"/>
      <x v="250"/>
      <x v="340"/>
    </i>
    <i r="1">
      <x v="72"/>
      <x v="71"/>
      <x v="250"/>
      <x v="340"/>
    </i>
    <i r="1">
      <x v="73"/>
      <x v="88"/>
      <x v="250"/>
      <x v="340"/>
    </i>
    <i r="1">
      <x v="74"/>
      <x v="17"/>
      <x v="250"/>
      <x v="340"/>
    </i>
    <i r="1">
      <x v="75"/>
      <x v="60"/>
      <x v="250"/>
      <x v="340"/>
    </i>
    <i r="1">
      <x v="76"/>
      <x v="171"/>
      <x v="250"/>
      <x v="340"/>
    </i>
    <i r="1">
      <x v="77"/>
      <x v="13"/>
      <x v="250"/>
      <x v="340"/>
    </i>
    <i r="1">
      <x v="78"/>
      <x v="180"/>
      <x v="250"/>
      <x v="340"/>
    </i>
    <i r="1">
      <x v="79"/>
      <x v="34"/>
      <x v="250"/>
      <x v="340"/>
    </i>
    <i r="1">
      <x v="80"/>
      <x v="152"/>
      <x v="250"/>
      <x v="340"/>
    </i>
    <i r="1">
      <x v="81"/>
      <x v="166"/>
      <x v="250"/>
      <x v="340"/>
    </i>
    <i r="1">
      <x v="82"/>
      <x v="172"/>
      <x v="250"/>
      <x v="340"/>
    </i>
    <i r="1">
      <x v="83"/>
      <x v="58"/>
      <x v="250"/>
      <x v="340"/>
    </i>
    <i r="1">
      <x v="84"/>
      <x v="90"/>
      <x v="250"/>
      <x v="340"/>
    </i>
    <i r="1">
      <x v="85"/>
      <x v="124"/>
      <x v="250"/>
      <x v="340"/>
    </i>
    <i r="1">
      <x v="86"/>
      <x v="67"/>
      <x v="250"/>
      <x v="340"/>
    </i>
    <i r="1">
      <x v="87"/>
      <x v="78"/>
      <x v="3"/>
      <x v="144"/>
    </i>
    <i r="3">
      <x v="250"/>
      <x v="340"/>
    </i>
    <i r="1">
      <x v="88"/>
      <x v="85"/>
      <x v="250"/>
      <x v="340"/>
    </i>
    <i r="1">
      <x v="89"/>
      <x v="164"/>
      <x v="250"/>
      <x v="340"/>
    </i>
    <i r="1">
      <x v="90"/>
      <x v="75"/>
      <x v="250"/>
      <x v="340"/>
    </i>
    <i r="1">
      <x v="91"/>
      <x v="79"/>
      <x v="250"/>
      <x v="340"/>
    </i>
    <i r="1">
      <x v="92"/>
      <x v="72"/>
      <x v="250"/>
      <x v="340"/>
    </i>
    <i r="1">
      <x v="93"/>
      <x v="65"/>
      <x v="250"/>
      <x v="340"/>
    </i>
    <i r="1">
      <x v="94"/>
      <x v="74"/>
      <x v="250"/>
      <x v="340"/>
    </i>
    <i r="1">
      <x v="95"/>
      <x v="167"/>
      <x v="250"/>
      <x v="340"/>
    </i>
    <i r="1">
      <x v="96"/>
      <x v="80"/>
      <x v="250"/>
      <x v="340"/>
    </i>
    <i r="1">
      <x v="100"/>
      <x v="68"/>
      <x v="250"/>
      <x v="340"/>
    </i>
    <i r="1">
      <x v="101"/>
      <x v="108"/>
      <x v="250"/>
      <x v="340"/>
    </i>
    <i r="1">
      <x v="102"/>
      <x v="137"/>
      <x v="250"/>
      <x v="340"/>
    </i>
    <i r="1">
      <x v="103"/>
      <x v="36"/>
      <x v="250"/>
      <x v="340"/>
    </i>
    <i r="1">
      <x v="106"/>
      <x v="47"/>
      <x v="250"/>
      <x v="340"/>
    </i>
    <i r="1">
      <x v="108"/>
      <x v="151"/>
      <x v="250"/>
      <x v="340"/>
    </i>
    <i r="1">
      <x v="109"/>
      <x v="84"/>
      <x v="250"/>
      <x v="340"/>
    </i>
    <i r="1">
      <x v="110"/>
      <x v="168"/>
      <x v="250"/>
      <x v="340"/>
    </i>
    <i r="1">
      <x v="111"/>
      <x v="158"/>
      <x v="250"/>
      <x v="340"/>
    </i>
    <i r="1">
      <x v="112"/>
      <x v="76"/>
      <x v="250"/>
      <x v="340"/>
    </i>
    <i r="1">
      <x v="113"/>
      <x v="16"/>
      <x v="250"/>
      <x v="340"/>
    </i>
    <i r="1">
      <x v="116"/>
      <x v="29"/>
      <x v="250"/>
      <x v="340"/>
    </i>
    <i r="1">
      <x v="117"/>
      <x v="63"/>
      <x v="250"/>
      <x v="340"/>
    </i>
    <i r="1">
      <x v="118"/>
      <x v="26"/>
      <x v="250"/>
      <x v="340"/>
    </i>
    <i r="1">
      <x v="119"/>
      <x v="114"/>
      <x v="250"/>
      <x v="340"/>
    </i>
    <i r="1">
      <x v="120"/>
      <x v="115"/>
      <x v="250"/>
      <x v="340"/>
    </i>
    <i r="1">
      <x v="121"/>
      <x v="128"/>
      <x v="250"/>
      <x v="340"/>
    </i>
    <i r="1">
      <x v="122"/>
      <x v="113"/>
      <x v="250"/>
      <x v="340"/>
    </i>
    <i r="1">
      <x v="123"/>
      <x v="53"/>
      <x v="250"/>
      <x v="340"/>
    </i>
    <i r="1">
      <x v="124"/>
      <x v="54"/>
      <x v="250"/>
      <x v="340"/>
    </i>
    <i r="1">
      <x v="125"/>
      <x v="46"/>
      <x v="250"/>
      <x v="340"/>
    </i>
    <i r="1">
      <x v="126"/>
      <x v="18"/>
      <x v="250"/>
      <x v="340"/>
    </i>
    <i r="1">
      <x v="127"/>
      <x v="126"/>
      <x v="250"/>
      <x v="340"/>
    </i>
    <i r="1">
      <x v="128"/>
      <x v="2"/>
      <x v="250"/>
      <x v="340"/>
    </i>
    <i r="1">
      <x v="129"/>
      <x v="121"/>
      <x v="250"/>
      <x v="340"/>
    </i>
    <i r="1">
      <x v="130"/>
      <x v="9"/>
      <x/>
      <x v="149"/>
    </i>
    <i r="3">
      <x v="250"/>
      <x v="340"/>
    </i>
    <i r="1">
      <x v="131"/>
      <x v="165"/>
      <x v="250"/>
      <x v="340"/>
    </i>
    <i r="1">
      <x v="133"/>
      <x v="19"/>
      <x v="250"/>
      <x v="340"/>
    </i>
    <i r="1">
      <x v="134"/>
      <x v="113"/>
      <x v="250"/>
      <x v="340"/>
    </i>
    <i r="1">
      <x v="135"/>
      <x v="128"/>
      <x v="250"/>
      <x v="340"/>
    </i>
    <i r="1">
      <x v="136"/>
      <x v="163"/>
      <x v="250"/>
      <x v="340"/>
    </i>
    <i r="1">
      <x v="137"/>
      <x v="123"/>
      <x v="250"/>
      <x v="340"/>
    </i>
    <i r="1">
      <x v="138"/>
      <x v="61"/>
      <x v="250"/>
      <x v="340"/>
    </i>
    <i r="1">
      <x v="139"/>
      <x v="120"/>
      <x v="250"/>
      <x v="340"/>
    </i>
    <i r="1">
      <x v="140"/>
      <x v="104"/>
      <x v="250"/>
      <x v="340"/>
    </i>
    <i r="1">
      <x v="141"/>
      <x/>
      <x v="250"/>
      <x v="340"/>
    </i>
    <i r="1">
      <x v="143"/>
      <x v="119"/>
      <x v="250"/>
      <x v="340"/>
    </i>
    <i r="1">
      <x v="144"/>
      <x v="86"/>
      <x v="250"/>
      <x v="340"/>
    </i>
    <i r="1">
      <x v="145"/>
      <x v="11"/>
      <x v="250"/>
      <x v="340"/>
    </i>
    <i r="1">
      <x v="146"/>
      <x v="147"/>
      <x v="250"/>
      <x v="340"/>
    </i>
    <i r="1">
      <x v="147"/>
      <x v="148"/>
      <x v="250"/>
      <x v="340"/>
    </i>
    <i r="1">
      <x v="148"/>
      <x v="144"/>
      <x v="3"/>
      <x v="257"/>
    </i>
    <i r="3">
      <x v="15"/>
      <x v="259"/>
    </i>
    <i r="3">
      <x v="16"/>
      <x v="261"/>
    </i>
    <i r="3">
      <x v="17"/>
      <x v="262"/>
    </i>
    <i r="3">
      <x v="250"/>
      <x v="340"/>
    </i>
    <i r="1">
      <x v="149"/>
      <x v="33"/>
      <x v="250"/>
      <x v="340"/>
    </i>
    <i r="1">
      <x v="150"/>
      <x v="52"/>
      <x v="250"/>
      <x v="340"/>
    </i>
    <i r="1">
      <x v="153"/>
      <x v="125"/>
      <x v="250"/>
      <x v="340"/>
    </i>
    <i r="1">
      <x v="154"/>
      <x v="127"/>
      <x v="250"/>
      <x v="340"/>
    </i>
    <i r="1">
      <x v="155"/>
      <x v="15"/>
      <x v="250"/>
      <x v="340"/>
    </i>
    <i r="1">
      <x v="156"/>
      <x v="22"/>
      <x v="250"/>
      <x v="340"/>
    </i>
    <i r="1">
      <x v="157"/>
      <x v="149"/>
      <x v="250"/>
      <x v="340"/>
    </i>
    <i r="1">
      <x v="158"/>
      <x v="131"/>
      <x v="250"/>
      <x v="340"/>
    </i>
    <i r="1">
      <x v="159"/>
      <x v="144"/>
      <x v="2"/>
      <x v="256"/>
    </i>
    <i r="3">
      <x v="3"/>
      <x v="258"/>
    </i>
    <i r="3">
      <x v="15"/>
      <x v="260"/>
    </i>
    <i r="3">
      <x v="17"/>
      <x v="263"/>
    </i>
    <i r="3">
      <x v="250"/>
      <x v="340"/>
    </i>
    <i r="1">
      <x v="160"/>
      <x v="28"/>
      <x/>
      <x v="91"/>
    </i>
    <i r="3">
      <x v="1"/>
      <x v="92"/>
    </i>
    <i r="3">
      <x v="250"/>
      <x v="340"/>
    </i>
    <i r="1">
      <x v="161"/>
      <x v="127"/>
      <x v="250"/>
      <x v="340"/>
    </i>
    <i r="1">
      <x v="162"/>
      <x v="105"/>
      <x v="118"/>
      <x v="204"/>
    </i>
    <i r="3">
      <x v="120"/>
      <x v="206"/>
    </i>
    <i r="3">
      <x v="122"/>
      <x v="202"/>
    </i>
    <i r="3">
      <x v="124"/>
      <x v="201"/>
    </i>
    <i r="3">
      <x v="126"/>
      <x v="205"/>
    </i>
    <i r="3">
      <x v="128"/>
      <x v="207"/>
    </i>
    <i r="3">
      <x v="130"/>
      <x v="203"/>
    </i>
    <i r="3">
      <x v="132"/>
      <x v="212"/>
    </i>
    <i r="3">
      <x v="136"/>
      <x v="211"/>
    </i>
    <i r="3">
      <x v="140"/>
      <x v="208"/>
    </i>
    <i r="3">
      <x v="250"/>
      <x v="340"/>
    </i>
    <i r="1">
      <x v="165"/>
      <x v="177"/>
      <x v="250"/>
      <x v="340"/>
    </i>
    <i r="1">
      <x v="166"/>
      <x v="176"/>
      <x v="250"/>
      <x v="340"/>
    </i>
    <i r="1">
      <x v="170"/>
      <x v="38"/>
      <x v="250"/>
      <x v="340"/>
    </i>
    <i r="1">
      <x v="171"/>
      <x v="169"/>
      <x v="250"/>
      <x v="340"/>
    </i>
    <i r="1">
      <x v="172"/>
      <x v="25"/>
      <x v="250"/>
      <x v="340"/>
    </i>
    <i r="1">
      <x v="173"/>
      <x v="14"/>
      <x v="250"/>
      <x v="340"/>
    </i>
    <i r="1">
      <x v="174"/>
      <x v="133"/>
      <x v="250"/>
      <x v="340"/>
    </i>
    <i r="1">
      <x v="175"/>
      <x v="27"/>
      <x v="250"/>
      <x v="340"/>
    </i>
    <i r="1">
      <x v="176"/>
      <x v="173"/>
      <x v="250"/>
      <x v="340"/>
    </i>
    <i r="1">
      <x v="177"/>
      <x v="143"/>
      <x v="250"/>
      <x v="340"/>
    </i>
    <i r="1">
      <x v="178"/>
      <x v="23"/>
      <x v="250"/>
      <x v="340"/>
    </i>
    <i r="1">
      <x v="179"/>
      <x v="162"/>
      <x v="250"/>
      <x v="340"/>
    </i>
    <i r="1">
      <x v="181"/>
      <x v="160"/>
      <x v="250"/>
      <x v="340"/>
    </i>
    <i r="1">
      <x v="182"/>
      <x v="45"/>
      <x v="250"/>
      <x v="340"/>
    </i>
    <i r="1">
      <x v="184"/>
      <x v="21"/>
      <x v="250"/>
      <x v="340"/>
    </i>
    <i r="1">
      <x v="186"/>
      <x v="122"/>
      <x v="250"/>
      <x v="340"/>
    </i>
    <i r="1">
      <x v="188"/>
      <x v="161"/>
      <x v="250"/>
      <x v="340"/>
    </i>
    <i t="grand">
      <x/>
    </i>
  </rowItems>
  <colItems count="1">
    <i/>
  </colItems>
  <pageFields count="1">
    <pageField fld="5" hier="-1"/>
  </pageFields>
  <dataFields count="1">
    <dataField name="Suma de SALDO EN MILES GS" fld="14" baseField="0" baseItem="0" numFmtId="3"/>
  </dataFields>
  <formats count="2">
    <format dxfId="3">
      <pivotArea outline="0" collapsedLevelsAreSubtotals="1" fieldPosition="0"/>
    </format>
    <format dxfId="2">
      <pivotArea field="7"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7"/>
  <sheetViews>
    <sheetView showGridLines="0" zoomScale="70" zoomScaleNormal="70" workbookViewId="0">
      <selection activeCell="K21" sqref="K21"/>
    </sheetView>
  </sheetViews>
  <sheetFormatPr baseColWidth="10" defaultColWidth="11.44140625" defaultRowHeight="13.2"/>
  <cols>
    <col min="1" max="1" width="21.44140625" style="21" bestFit="1" customWidth="1"/>
    <col min="2" max="2" width="10.109375" style="21" bestFit="1" customWidth="1"/>
    <col min="3" max="3" width="61.5546875" style="21" bestFit="1" customWidth="1"/>
    <col min="4" max="4" width="14.88671875" style="36" customWidth="1"/>
    <col min="5" max="5" width="49.88671875" style="21" bestFit="1" customWidth="1"/>
    <col min="6" max="6" width="6.6640625" style="21" bestFit="1" customWidth="1"/>
    <col min="7" max="16384" width="11.44140625" style="21"/>
  </cols>
  <sheetData>
    <row r="1" spans="1:20">
      <c r="B1" s="132" t="s">
        <v>344</v>
      </c>
      <c r="C1" s="131" t="s">
        <v>393</v>
      </c>
      <c r="D1" s="21"/>
    </row>
    <row r="2" spans="1:20">
      <c r="S2" s="21">
        <v>1</v>
      </c>
      <c r="T2" s="21" t="s">
        <v>320</v>
      </c>
    </row>
    <row r="3" spans="1:20">
      <c r="S3" s="21">
        <v>2</v>
      </c>
      <c r="T3" s="21" t="s">
        <v>321</v>
      </c>
    </row>
    <row r="4" spans="1:20">
      <c r="S4" s="21">
        <v>3</v>
      </c>
      <c r="T4" s="21" t="s">
        <v>322</v>
      </c>
    </row>
    <row r="5" spans="1:20">
      <c r="S5" s="21">
        <v>4</v>
      </c>
      <c r="T5" s="21" t="s">
        <v>323</v>
      </c>
    </row>
    <row r="6" spans="1:20">
      <c r="A6" s="132" t="s">
        <v>341</v>
      </c>
      <c r="B6" s="130">
        <v>45565</v>
      </c>
      <c r="S6" s="21">
        <v>5</v>
      </c>
      <c r="T6" s="21" t="s">
        <v>324</v>
      </c>
    </row>
    <row r="7" spans="1:20" ht="12.75" customHeight="1">
      <c r="S7" s="21">
        <v>6</v>
      </c>
      <c r="T7" s="21" t="s">
        <v>325</v>
      </c>
    </row>
    <row r="8" spans="1:20">
      <c r="A8" s="233"/>
      <c r="S8" s="21">
        <v>7</v>
      </c>
      <c r="T8" s="21" t="s">
        <v>326</v>
      </c>
    </row>
    <row r="9" spans="1:20" ht="26.4" customHeight="1">
      <c r="B9" s="94"/>
      <c r="C9" s="95" t="s">
        <v>17</v>
      </c>
      <c r="D9" s="99" t="s">
        <v>260</v>
      </c>
      <c r="S9" s="21">
        <v>8</v>
      </c>
      <c r="T9" s="21" t="s">
        <v>327</v>
      </c>
    </row>
    <row r="10" spans="1:20" ht="26.4" customHeight="1">
      <c r="B10" s="96" t="s">
        <v>300</v>
      </c>
      <c r="C10" s="90"/>
      <c r="D10" s="100"/>
      <c r="S10" s="21">
        <v>9</v>
      </c>
      <c r="T10" s="21" t="s">
        <v>328</v>
      </c>
    </row>
    <row r="11" spans="1:20">
      <c r="A11" s="36"/>
      <c r="B11" s="97"/>
      <c r="C11" s="21" t="s">
        <v>234</v>
      </c>
      <c r="D11" s="234" t="s">
        <v>18</v>
      </c>
      <c r="S11" s="21">
        <v>10</v>
      </c>
      <c r="T11" s="21" t="s">
        <v>329</v>
      </c>
    </row>
    <row r="12" spans="1:20">
      <c r="A12" s="36"/>
      <c r="B12" s="97"/>
      <c r="C12" s="21" t="s">
        <v>34</v>
      </c>
      <c r="D12" s="101" t="s">
        <v>19</v>
      </c>
      <c r="S12" s="21">
        <v>11</v>
      </c>
      <c r="T12" s="21" t="s">
        <v>330</v>
      </c>
    </row>
    <row r="13" spans="1:20">
      <c r="A13" s="36"/>
      <c r="B13" s="96" t="s">
        <v>190</v>
      </c>
      <c r="D13" s="234" t="s">
        <v>100</v>
      </c>
      <c r="S13" s="21">
        <v>12</v>
      </c>
      <c r="T13" s="21" t="s">
        <v>331</v>
      </c>
    </row>
    <row r="14" spans="1:20">
      <c r="A14" s="36"/>
      <c r="B14" s="97"/>
      <c r="C14" s="21" t="s">
        <v>146</v>
      </c>
      <c r="D14" s="101" t="s">
        <v>20</v>
      </c>
    </row>
    <row r="15" spans="1:20">
      <c r="A15" s="36"/>
      <c r="B15" s="97"/>
      <c r="C15" s="21" t="s">
        <v>88</v>
      </c>
      <c r="D15" s="101" t="s">
        <v>21</v>
      </c>
    </row>
    <row r="16" spans="1:20">
      <c r="A16" s="36"/>
      <c r="B16" s="97"/>
      <c r="C16" s="21" t="s">
        <v>147</v>
      </c>
      <c r="D16" s="101" t="s">
        <v>22</v>
      </c>
    </row>
    <row r="17" spans="1:4">
      <c r="A17" s="36"/>
      <c r="B17" s="97"/>
      <c r="C17" s="21" t="s">
        <v>35</v>
      </c>
      <c r="D17" s="101" t="s">
        <v>23</v>
      </c>
    </row>
    <row r="18" spans="1:4">
      <c r="A18" s="36"/>
      <c r="B18" s="97"/>
      <c r="C18" s="21" t="s">
        <v>147</v>
      </c>
      <c r="D18" s="101" t="s">
        <v>22</v>
      </c>
    </row>
    <row r="19" spans="1:4">
      <c r="A19" s="36"/>
      <c r="B19" s="97"/>
      <c r="C19" s="21" t="s">
        <v>148</v>
      </c>
      <c r="D19" s="101" t="s">
        <v>24</v>
      </c>
    </row>
    <row r="20" spans="1:4" ht="14.4">
      <c r="A20" s="36"/>
      <c r="B20" s="97"/>
      <c r="C20" s="21" t="s">
        <v>286</v>
      </c>
      <c r="D20" s="482" t="s">
        <v>25</v>
      </c>
    </row>
    <row r="21" spans="1:4">
      <c r="A21" s="36"/>
      <c r="B21" s="97"/>
      <c r="C21" s="21" t="s">
        <v>235</v>
      </c>
      <c r="D21" s="101" t="s">
        <v>26</v>
      </c>
    </row>
    <row r="22" spans="1:4">
      <c r="A22" s="36"/>
      <c r="B22" s="97"/>
      <c r="C22" s="21" t="s">
        <v>412</v>
      </c>
      <c r="D22" s="101" t="s">
        <v>27</v>
      </c>
    </row>
    <row r="23" spans="1:4">
      <c r="A23" s="36"/>
      <c r="B23" s="97"/>
      <c r="C23" s="21" t="s">
        <v>96</v>
      </c>
      <c r="D23" s="101" t="s">
        <v>28</v>
      </c>
    </row>
    <row r="24" spans="1:4">
      <c r="A24" s="36"/>
      <c r="B24" s="97"/>
      <c r="C24" s="21" t="s">
        <v>99</v>
      </c>
      <c r="D24" s="234" t="s">
        <v>29</v>
      </c>
    </row>
    <row r="25" spans="1:4">
      <c r="A25" s="36"/>
      <c r="B25" s="97"/>
      <c r="C25" s="21" t="s">
        <v>89</v>
      </c>
      <c r="D25" s="101" t="s">
        <v>30</v>
      </c>
    </row>
    <row r="26" spans="1:4">
      <c r="A26" s="36"/>
      <c r="B26" s="97"/>
      <c r="C26" s="21" t="s">
        <v>90</v>
      </c>
      <c r="D26" s="101" t="s">
        <v>31</v>
      </c>
    </row>
    <row r="27" spans="1:4">
      <c r="A27" s="36"/>
      <c r="B27" s="97"/>
      <c r="C27" s="21" t="s">
        <v>101</v>
      </c>
      <c r="D27" s="101" t="s">
        <v>32</v>
      </c>
    </row>
    <row r="28" spans="1:4">
      <c r="A28" s="36"/>
      <c r="B28" s="97"/>
      <c r="C28" s="21" t="s">
        <v>59</v>
      </c>
      <c r="D28" s="101" t="s">
        <v>33</v>
      </c>
    </row>
    <row r="29" spans="1:4">
      <c r="A29" s="36"/>
      <c r="B29" s="97"/>
      <c r="C29" s="21" t="s">
        <v>60</v>
      </c>
      <c r="D29" s="101" t="s">
        <v>236</v>
      </c>
    </row>
    <row r="30" spans="1:4">
      <c r="A30" s="36"/>
      <c r="B30" s="97"/>
      <c r="C30" s="21" t="s">
        <v>61</v>
      </c>
      <c r="D30" s="101" t="s">
        <v>237</v>
      </c>
    </row>
    <row r="31" spans="1:4">
      <c r="A31" s="36"/>
      <c r="B31" s="97"/>
      <c r="C31" s="21" t="s">
        <v>169</v>
      </c>
      <c r="D31" s="101" t="s">
        <v>238</v>
      </c>
    </row>
    <row r="32" spans="1:4">
      <c r="A32" s="36"/>
      <c r="B32" s="97"/>
      <c r="C32" s="21" t="s">
        <v>240</v>
      </c>
      <c r="D32" s="101" t="s">
        <v>31</v>
      </c>
    </row>
    <row r="33" spans="1:4">
      <c r="A33" s="36"/>
      <c r="B33" s="97"/>
      <c r="C33" s="21" t="s">
        <v>510</v>
      </c>
      <c r="D33" s="101" t="s">
        <v>31</v>
      </c>
    </row>
    <row r="34" spans="1:4">
      <c r="A34" s="36"/>
      <c r="B34" s="97"/>
      <c r="C34" s="21" t="s">
        <v>242</v>
      </c>
      <c r="D34" s="101" t="s">
        <v>238</v>
      </c>
    </row>
    <row r="35" spans="1:4">
      <c r="A35" s="36"/>
      <c r="B35" s="97"/>
      <c r="C35" s="21" t="s">
        <v>171</v>
      </c>
      <c r="D35" s="101" t="s">
        <v>239</v>
      </c>
    </row>
    <row r="36" spans="1:4">
      <c r="A36" s="36"/>
      <c r="B36" s="97"/>
      <c r="C36" s="21" t="s">
        <v>38</v>
      </c>
      <c r="D36" s="101" t="s">
        <v>243</v>
      </c>
    </row>
    <row r="37" spans="1:4">
      <c r="A37" s="36"/>
      <c r="B37" s="97"/>
      <c r="C37" s="21" t="s">
        <v>73</v>
      </c>
      <c r="D37" s="101" t="s">
        <v>243</v>
      </c>
    </row>
    <row r="38" spans="1:4">
      <c r="A38" s="36"/>
      <c r="B38" s="97"/>
      <c r="C38" s="21" t="s">
        <v>172</v>
      </c>
      <c r="D38" s="101" t="s">
        <v>243</v>
      </c>
    </row>
    <row r="39" spans="1:4">
      <c r="A39" s="36"/>
      <c r="B39" s="97"/>
      <c r="C39" s="21" t="s">
        <v>289</v>
      </c>
      <c r="D39" s="101" t="s">
        <v>243</v>
      </c>
    </row>
    <row r="40" spans="1:4">
      <c r="A40" s="36"/>
      <c r="B40" s="97"/>
      <c r="C40" s="21" t="s">
        <v>62</v>
      </c>
      <c r="D40" s="101" t="s">
        <v>244</v>
      </c>
    </row>
    <row r="41" spans="1:4">
      <c r="A41" s="36"/>
      <c r="B41" s="97"/>
      <c r="C41" s="21" t="s">
        <v>39</v>
      </c>
      <c r="D41" s="101" t="s">
        <v>245</v>
      </c>
    </row>
    <row r="42" spans="1:4">
      <c r="A42" s="36"/>
      <c r="B42" s="97"/>
      <c r="C42" s="21" t="s">
        <v>463</v>
      </c>
      <c r="D42" s="101" t="s">
        <v>245</v>
      </c>
    </row>
    <row r="43" spans="1:4">
      <c r="A43" s="36"/>
      <c r="B43" s="97"/>
      <c r="C43" s="21" t="s">
        <v>63</v>
      </c>
      <c r="D43" s="101" t="s">
        <v>246</v>
      </c>
    </row>
    <row r="44" spans="1:4">
      <c r="A44" s="36"/>
      <c r="B44" s="96" t="s">
        <v>50</v>
      </c>
      <c r="D44" s="234" t="s">
        <v>105</v>
      </c>
    </row>
    <row r="45" spans="1:4">
      <c r="A45" s="36"/>
      <c r="B45" s="97"/>
      <c r="C45" s="21" t="s">
        <v>56</v>
      </c>
      <c r="D45" s="101" t="s">
        <v>247</v>
      </c>
    </row>
    <row r="46" spans="1:4">
      <c r="A46" s="36"/>
      <c r="B46" s="97"/>
      <c r="C46" s="21" t="s">
        <v>112</v>
      </c>
      <c r="D46" s="101" t="s">
        <v>248</v>
      </c>
    </row>
    <row r="47" spans="1:4">
      <c r="A47" s="36"/>
      <c r="B47" s="97"/>
      <c r="C47" s="21" t="s">
        <v>177</v>
      </c>
      <c r="D47" s="101" t="s">
        <v>249</v>
      </c>
    </row>
    <row r="48" spans="1:4">
      <c r="A48" s="36"/>
      <c r="B48" s="97"/>
      <c r="C48" s="21" t="s">
        <v>128</v>
      </c>
      <c r="D48" s="101" t="s">
        <v>249</v>
      </c>
    </row>
    <row r="49" spans="1:4">
      <c r="A49" s="36"/>
      <c r="B49" s="97"/>
      <c r="C49" s="21" t="s">
        <v>251</v>
      </c>
      <c r="D49" s="101" t="s">
        <v>250</v>
      </c>
    </row>
    <row r="50" spans="1:4">
      <c r="A50" s="36"/>
      <c r="B50" s="97"/>
      <c r="C50" s="21" t="s">
        <v>290</v>
      </c>
      <c r="D50" s="101" t="s">
        <v>252</v>
      </c>
    </row>
    <row r="51" spans="1:4">
      <c r="A51" s="36"/>
      <c r="B51" s="97"/>
      <c r="C51" s="21" t="s">
        <v>293</v>
      </c>
      <c r="D51" s="101" t="s">
        <v>252</v>
      </c>
    </row>
    <row r="52" spans="1:4">
      <c r="A52" s="36"/>
      <c r="B52" s="97"/>
      <c r="C52" s="21" t="s">
        <v>115</v>
      </c>
      <c r="D52" s="101" t="s">
        <v>253</v>
      </c>
    </row>
    <row r="53" spans="1:4">
      <c r="A53" s="36"/>
      <c r="B53" s="97"/>
      <c r="C53" s="21" t="s">
        <v>116</v>
      </c>
      <c r="D53" s="101" t="s">
        <v>254</v>
      </c>
    </row>
    <row r="54" spans="1:4">
      <c r="A54" s="36"/>
      <c r="B54" s="97"/>
      <c r="C54" s="21" t="s">
        <v>41</v>
      </c>
      <c r="D54" s="101" t="s">
        <v>255</v>
      </c>
    </row>
    <row r="55" spans="1:4">
      <c r="A55" s="36"/>
      <c r="B55" s="97"/>
      <c r="C55" s="21" t="s">
        <v>65</v>
      </c>
      <c r="D55" s="101" t="s">
        <v>256</v>
      </c>
    </row>
    <row r="56" spans="1:4">
      <c r="A56" s="36"/>
      <c r="B56" s="97"/>
      <c r="C56" s="21" t="s">
        <v>66</v>
      </c>
      <c r="D56" s="101" t="s">
        <v>257</v>
      </c>
    </row>
    <row r="57" spans="1:4">
      <c r="A57" s="36"/>
      <c r="B57" s="97"/>
      <c r="C57" s="21" t="s">
        <v>259</v>
      </c>
      <c r="D57" s="101" t="s">
        <v>258</v>
      </c>
    </row>
    <row r="58" spans="1:4">
      <c r="A58" s="36"/>
      <c r="B58" s="97"/>
      <c r="C58" s="21" t="s">
        <v>67</v>
      </c>
      <c r="D58" s="234" t="s">
        <v>258</v>
      </c>
    </row>
    <row r="59" spans="1:4">
      <c r="A59" s="36"/>
      <c r="B59" s="96" t="s">
        <v>51</v>
      </c>
      <c r="D59" s="234" t="s">
        <v>49</v>
      </c>
    </row>
    <row r="60" spans="1:4">
      <c r="A60" s="36"/>
      <c r="B60" s="96" t="s">
        <v>191</v>
      </c>
      <c r="D60" s="101" t="s">
        <v>192</v>
      </c>
    </row>
    <row r="61" spans="1:4">
      <c r="A61" s="36"/>
      <c r="B61" s="96" t="s">
        <v>301</v>
      </c>
      <c r="D61" s="101"/>
    </row>
    <row r="62" spans="1:4">
      <c r="A62" s="36"/>
      <c r="B62" s="97"/>
      <c r="C62" s="21" t="s">
        <v>261</v>
      </c>
      <c r="D62" s="234" t="s">
        <v>262</v>
      </c>
    </row>
    <row r="63" spans="1:4">
      <c r="A63" s="36"/>
      <c r="B63" s="97"/>
      <c r="C63" s="21" t="s">
        <v>266</v>
      </c>
      <c r="D63" s="234" t="s">
        <v>267</v>
      </c>
    </row>
    <row r="64" spans="1:4">
      <c r="A64" s="36"/>
      <c r="B64" s="97"/>
      <c r="C64" s="21" t="s">
        <v>294</v>
      </c>
      <c r="D64" s="234" t="s">
        <v>269</v>
      </c>
    </row>
    <row r="65" spans="1:4">
      <c r="A65" s="36"/>
      <c r="B65" s="97"/>
      <c r="C65" s="21" t="s">
        <v>268</v>
      </c>
      <c r="D65" s="234" t="s">
        <v>270</v>
      </c>
    </row>
    <row r="66" spans="1:4">
      <c r="A66" s="36"/>
      <c r="B66" s="98"/>
      <c r="C66" s="133" t="s">
        <v>384</v>
      </c>
      <c r="D66" s="235" t="s">
        <v>385</v>
      </c>
    </row>
    <row r="67" spans="1:4" ht="21.15" customHeight="1">
      <c r="A67" s="23"/>
      <c r="D67" s="86"/>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 ref="D20" location="'Nota 8.'!A1" display="Nota 8" xr:uid="{B92B8DE8-FC01-4451-A892-91EAA4D29C0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dimension ref="A1:M67"/>
  <sheetViews>
    <sheetView showGridLines="0" topLeftCell="A3" zoomScale="90" zoomScaleNormal="90" workbookViewId="0">
      <selection activeCell="B57" sqref="B57"/>
    </sheetView>
  </sheetViews>
  <sheetFormatPr baseColWidth="10" defaultColWidth="11.33203125" defaultRowHeight="13.2"/>
  <cols>
    <col min="1" max="1" width="21.33203125" style="21" bestFit="1" customWidth="1"/>
    <col min="2" max="2" width="61.109375" style="21" customWidth="1"/>
    <col min="3" max="3" width="76.33203125" style="21" bestFit="1" customWidth="1"/>
    <col min="4" max="4" width="14.88671875" style="36" customWidth="1"/>
    <col min="5" max="5" width="24.6640625" style="21" customWidth="1"/>
    <col min="6" max="6" width="21.88671875" style="21" customWidth="1"/>
    <col min="7" max="7" width="17.6640625" style="21" customWidth="1"/>
    <col min="8" max="8" width="11.33203125" style="21"/>
    <col min="9" max="9" width="16.6640625" style="21" customWidth="1"/>
    <col min="10" max="16384" width="11.33203125" style="21"/>
  </cols>
  <sheetData>
    <row r="1" spans="1:13">
      <c r="B1" s="132" t="s">
        <v>344</v>
      </c>
      <c r="C1" s="131" t="s">
        <v>1056</v>
      </c>
      <c r="D1" s="21"/>
    </row>
    <row r="3" spans="1:13" ht="14.4">
      <c r="C3" s="408" t="s">
        <v>264</v>
      </c>
    </row>
    <row r="6" spans="1:13">
      <c r="A6" s="132" t="s">
        <v>341</v>
      </c>
      <c r="B6" s="409">
        <v>45565</v>
      </c>
    </row>
    <row r="7" spans="1:13" ht="12.75" hidden="1" customHeight="1">
      <c r="A7" s="22"/>
      <c r="B7" s="22"/>
      <c r="C7" s="22"/>
      <c r="D7" s="85"/>
    </row>
    <row r="8" spans="1:13">
      <c r="A8" s="410"/>
    </row>
    <row r="9" spans="1:13" ht="26.4" customHeight="1">
      <c r="B9" s="411" t="s">
        <v>1057</v>
      </c>
      <c r="C9" s="411"/>
      <c r="D9" s="411"/>
      <c r="E9" s="411"/>
      <c r="F9" s="411"/>
      <c r="G9" s="411"/>
      <c r="H9" s="411"/>
      <c r="I9" s="411"/>
      <c r="J9" s="411"/>
      <c r="K9" s="411"/>
      <c r="L9" s="411"/>
      <c r="M9" s="411"/>
    </row>
    <row r="10" spans="1:13">
      <c r="B10" s="412" t="s">
        <v>1058</v>
      </c>
      <c r="C10" s="413">
        <f>+B6</f>
        <v>45565</v>
      </c>
      <c r="D10" s="411"/>
      <c r="E10" s="411"/>
      <c r="F10" s="411"/>
      <c r="G10" s="411"/>
      <c r="H10" s="411"/>
      <c r="I10" s="411"/>
      <c r="J10" s="411"/>
      <c r="K10" s="411"/>
      <c r="L10" s="411"/>
      <c r="M10" s="411"/>
    </row>
    <row r="11" spans="1:13">
      <c r="A11" s="36"/>
      <c r="B11" s="411"/>
      <c r="C11" s="411"/>
      <c r="D11" s="411"/>
      <c r="E11" s="411"/>
      <c r="F11" s="411"/>
      <c r="G11" s="411"/>
      <c r="H11" s="411"/>
      <c r="I11" s="411"/>
      <c r="J11" s="411"/>
      <c r="K11" s="411"/>
      <c r="L11" s="411"/>
      <c r="M11" s="411"/>
    </row>
    <row r="12" spans="1:13">
      <c r="A12" s="36"/>
      <c r="B12" s="414" t="s">
        <v>1059</v>
      </c>
      <c r="C12" s="415"/>
      <c r="D12" s="411"/>
      <c r="E12" s="411"/>
      <c r="F12" s="411"/>
      <c r="G12" s="411"/>
      <c r="H12" s="411"/>
      <c r="I12" s="411"/>
      <c r="J12" s="411"/>
      <c r="K12" s="411"/>
      <c r="L12" s="411"/>
      <c r="M12" s="411"/>
    </row>
    <row r="13" spans="1:13">
      <c r="A13" s="36"/>
      <c r="B13" s="414" t="s">
        <v>1060</v>
      </c>
      <c r="C13" s="416" t="s">
        <v>1056</v>
      </c>
      <c r="D13" s="411"/>
      <c r="E13" s="411"/>
      <c r="F13" s="411"/>
      <c r="G13" s="411"/>
      <c r="H13" s="411"/>
      <c r="I13" s="411"/>
      <c r="J13" s="411"/>
      <c r="K13" s="411"/>
      <c r="L13" s="411"/>
      <c r="M13" s="411"/>
    </row>
    <row r="14" spans="1:13" ht="222" customHeight="1">
      <c r="A14" s="36"/>
      <c r="B14" s="414" t="s">
        <v>1061</v>
      </c>
      <c r="C14" s="417" t="s">
        <v>1449</v>
      </c>
      <c r="D14" s="411"/>
      <c r="E14" s="411"/>
      <c r="F14" s="411"/>
      <c r="G14" s="411"/>
      <c r="H14" s="411"/>
      <c r="I14" s="411"/>
      <c r="J14" s="411"/>
      <c r="K14" s="411"/>
      <c r="L14" s="411"/>
      <c r="M14" s="411"/>
    </row>
    <row r="15" spans="1:13">
      <c r="A15" s="36"/>
      <c r="B15" s="414" t="s">
        <v>1062</v>
      </c>
      <c r="C15" s="416" t="s">
        <v>1063</v>
      </c>
      <c r="D15" s="411"/>
      <c r="E15" s="411"/>
      <c r="F15" s="411"/>
      <c r="G15" s="411"/>
      <c r="H15" s="411"/>
      <c r="I15" s="411"/>
      <c r="J15" s="411"/>
      <c r="K15" s="411"/>
      <c r="L15" s="411"/>
      <c r="M15" s="411"/>
    </row>
    <row r="16" spans="1:13">
      <c r="A16" s="36"/>
      <c r="B16" s="414" t="s">
        <v>1064</v>
      </c>
      <c r="C16" s="416" t="s">
        <v>1190</v>
      </c>
      <c r="D16" s="411"/>
      <c r="E16" s="411"/>
      <c r="F16" s="411"/>
      <c r="G16" s="411"/>
      <c r="H16" s="411"/>
      <c r="I16" s="411"/>
      <c r="J16" s="411"/>
      <c r="K16" s="411"/>
      <c r="L16" s="411"/>
      <c r="M16" s="411"/>
    </row>
    <row r="17" spans="1:13" ht="45" customHeight="1">
      <c r="A17" s="36"/>
      <c r="B17" s="414" t="s">
        <v>1065</v>
      </c>
      <c r="C17" s="417" t="s">
        <v>1191</v>
      </c>
      <c r="D17" s="411"/>
      <c r="E17" s="411"/>
      <c r="F17" s="411"/>
      <c r="G17" s="411"/>
      <c r="H17" s="411"/>
      <c r="I17" s="411"/>
      <c r="J17" s="411"/>
      <c r="K17" s="411"/>
      <c r="L17" s="411"/>
      <c r="M17" s="411"/>
    </row>
    <row r="18" spans="1:13">
      <c r="A18" s="36"/>
      <c r="B18" s="414" t="s">
        <v>1066</v>
      </c>
      <c r="C18" s="416" t="s">
        <v>1067</v>
      </c>
      <c r="D18" s="411"/>
      <c r="E18" s="411"/>
      <c r="F18" s="411"/>
      <c r="G18" s="411"/>
      <c r="H18" s="411"/>
      <c r="I18" s="411"/>
      <c r="J18" s="411"/>
      <c r="K18" s="411"/>
      <c r="L18" s="411"/>
      <c r="M18" s="411"/>
    </row>
    <row r="19" spans="1:13">
      <c r="A19" s="36"/>
      <c r="B19" s="414" t="s">
        <v>1068</v>
      </c>
      <c r="C19" s="416" t="s">
        <v>1069</v>
      </c>
      <c r="D19" s="411"/>
      <c r="E19" s="411"/>
      <c r="F19" s="411"/>
      <c r="G19" s="411"/>
      <c r="H19" s="411"/>
      <c r="I19" s="411"/>
      <c r="J19" s="411"/>
      <c r="K19" s="411"/>
      <c r="L19" s="411"/>
      <c r="M19" s="411"/>
    </row>
    <row r="20" spans="1:13">
      <c r="A20" s="36"/>
      <c r="B20" s="414" t="s">
        <v>1070</v>
      </c>
      <c r="C20" s="416" t="s">
        <v>1071</v>
      </c>
      <c r="D20" s="411"/>
      <c r="E20" s="411"/>
      <c r="F20" s="411"/>
      <c r="G20" s="411"/>
      <c r="H20" s="411"/>
      <c r="I20" s="411"/>
      <c r="J20" s="411"/>
      <c r="K20" s="411"/>
      <c r="L20" s="411"/>
      <c r="M20" s="411"/>
    </row>
    <row r="21" spans="1:13">
      <c r="A21" s="36"/>
      <c r="B21" s="414" t="s">
        <v>1072</v>
      </c>
      <c r="C21" s="416" t="s">
        <v>1073</v>
      </c>
      <c r="D21" s="411"/>
      <c r="E21" s="411"/>
      <c r="F21" s="411"/>
      <c r="G21" s="411"/>
      <c r="H21" s="411"/>
      <c r="I21" s="411"/>
      <c r="J21" s="411"/>
      <c r="K21" s="411"/>
      <c r="L21" s="411"/>
      <c r="M21" s="411"/>
    </row>
    <row r="22" spans="1:13" ht="14.4">
      <c r="A22" s="36"/>
      <c r="B22" s="414" t="s">
        <v>1074</v>
      </c>
      <c r="C22" s="418" t="s">
        <v>1075</v>
      </c>
      <c r="D22" s="411"/>
      <c r="E22" s="411"/>
      <c r="F22" s="411"/>
      <c r="G22" s="411"/>
      <c r="H22" s="411"/>
      <c r="I22" s="411"/>
      <c r="J22" s="411"/>
      <c r="K22" s="411"/>
      <c r="L22" s="411"/>
      <c r="M22" s="411"/>
    </row>
    <row r="23" spans="1:13">
      <c r="A23" s="36"/>
      <c r="B23" s="414"/>
      <c r="C23" s="416"/>
      <c r="D23" s="411"/>
      <c r="E23" s="411"/>
      <c r="F23" s="411"/>
      <c r="G23" s="411"/>
      <c r="H23" s="411"/>
      <c r="I23" s="411"/>
      <c r="J23" s="411"/>
      <c r="K23" s="411"/>
      <c r="L23" s="411"/>
      <c r="M23" s="411"/>
    </row>
    <row r="24" spans="1:13">
      <c r="A24" s="36"/>
      <c r="B24" s="1"/>
      <c r="C24" s="411"/>
      <c r="D24" s="411"/>
      <c r="E24" s="411"/>
      <c r="F24" s="411"/>
      <c r="G24" s="411"/>
      <c r="H24" s="411"/>
      <c r="I24" s="411"/>
      <c r="J24" s="411"/>
      <c r="K24" s="411"/>
      <c r="L24" s="411"/>
      <c r="M24" s="411"/>
    </row>
    <row r="25" spans="1:13">
      <c r="A25" s="36"/>
      <c r="B25" s="419" t="s">
        <v>1076</v>
      </c>
      <c r="C25" s="411"/>
      <c r="D25" s="411"/>
      <c r="E25" s="411"/>
      <c r="F25" s="411"/>
      <c r="G25" s="411"/>
      <c r="H25" s="411"/>
      <c r="I25" s="411"/>
      <c r="J25" s="411"/>
      <c r="K25" s="411"/>
      <c r="L25" s="411"/>
      <c r="M25" s="411"/>
    </row>
    <row r="26" spans="1:13">
      <c r="A26" s="36"/>
      <c r="B26" s="414" t="s">
        <v>1077</v>
      </c>
      <c r="C26" s="420" t="s">
        <v>1078</v>
      </c>
      <c r="D26" s="420" t="s">
        <v>1079</v>
      </c>
      <c r="E26" s="411"/>
      <c r="F26" s="411"/>
      <c r="G26" s="411"/>
      <c r="H26" s="411"/>
      <c r="I26" s="411"/>
      <c r="J26" s="411"/>
      <c r="K26" s="411"/>
      <c r="L26" s="411"/>
      <c r="M26" s="411"/>
    </row>
    <row r="27" spans="1:13">
      <c r="A27" s="36"/>
      <c r="B27" s="414" t="s">
        <v>1080</v>
      </c>
      <c r="C27" s="421" t="s">
        <v>1081</v>
      </c>
      <c r="D27" s="421" t="s">
        <v>1082</v>
      </c>
      <c r="E27" s="411"/>
      <c r="F27" s="411"/>
      <c r="G27" s="411"/>
      <c r="H27" s="411"/>
      <c r="I27" s="411"/>
      <c r="J27" s="411"/>
      <c r="K27" s="411"/>
      <c r="L27" s="411"/>
      <c r="M27" s="411"/>
    </row>
    <row r="28" spans="1:13">
      <c r="A28" s="36"/>
      <c r="B28" s="414" t="s">
        <v>1083</v>
      </c>
      <c r="C28" s="421" t="s">
        <v>1081</v>
      </c>
      <c r="D28" s="421" t="s">
        <v>1082</v>
      </c>
      <c r="E28" s="411"/>
      <c r="F28" s="411"/>
      <c r="G28" s="411"/>
      <c r="H28" s="411"/>
      <c r="I28" s="411"/>
      <c r="J28" s="411"/>
      <c r="K28" s="411"/>
      <c r="L28" s="411"/>
      <c r="M28" s="411"/>
    </row>
    <row r="29" spans="1:13">
      <c r="A29" s="36"/>
      <c r="B29" s="414" t="s">
        <v>1084</v>
      </c>
      <c r="C29" s="421" t="s">
        <v>1085</v>
      </c>
      <c r="D29" s="421" t="s">
        <v>1082</v>
      </c>
      <c r="E29" s="411"/>
      <c r="F29" s="411"/>
      <c r="G29" s="411"/>
      <c r="H29" s="411"/>
      <c r="I29" s="411"/>
      <c r="J29" s="411"/>
      <c r="K29" s="411"/>
      <c r="L29" s="411"/>
      <c r="M29" s="411"/>
    </row>
    <row r="30" spans="1:13">
      <c r="A30" s="36"/>
      <c r="B30" s="414" t="s">
        <v>1086</v>
      </c>
      <c r="C30" s="421" t="s">
        <v>1447</v>
      </c>
      <c r="D30" s="421" t="s">
        <v>1082</v>
      </c>
      <c r="E30" s="411"/>
      <c r="F30" s="411"/>
      <c r="G30" s="411"/>
      <c r="H30" s="411"/>
      <c r="I30" s="411"/>
      <c r="J30" s="411"/>
      <c r="K30" s="411"/>
      <c r="L30" s="411"/>
      <c r="M30" s="411"/>
    </row>
    <row r="31" spans="1:13">
      <c r="A31" s="36"/>
      <c r="B31" s="414" t="s">
        <v>1086</v>
      </c>
      <c r="C31" s="421" t="s">
        <v>1129</v>
      </c>
      <c r="D31" s="421" t="s">
        <v>1130</v>
      </c>
      <c r="E31" s="411"/>
      <c r="F31" s="411"/>
      <c r="G31" s="411"/>
      <c r="H31" s="411"/>
      <c r="I31" s="411"/>
      <c r="J31" s="411"/>
      <c r="K31" s="411"/>
      <c r="L31" s="411"/>
      <c r="M31" s="411"/>
    </row>
    <row r="32" spans="1:13">
      <c r="A32" s="36"/>
      <c r="B32" s="414" t="s">
        <v>1086</v>
      </c>
      <c r="C32" s="421" t="s">
        <v>326</v>
      </c>
      <c r="D32" s="421" t="s">
        <v>1448</v>
      </c>
      <c r="E32" s="411"/>
      <c r="F32" s="411"/>
      <c r="G32" s="411"/>
      <c r="H32" s="411"/>
      <c r="I32" s="411"/>
      <c r="J32" s="411"/>
      <c r="K32" s="411"/>
      <c r="L32" s="411"/>
      <c r="M32" s="411"/>
    </row>
    <row r="33" spans="1:13">
      <c r="A33" s="36"/>
      <c r="B33" s="414" t="s">
        <v>1086</v>
      </c>
      <c r="C33" s="421" t="s">
        <v>1091</v>
      </c>
      <c r="D33" s="421" t="s">
        <v>1092</v>
      </c>
      <c r="E33" s="411"/>
      <c r="F33" s="411"/>
      <c r="G33" s="411"/>
      <c r="H33" s="411"/>
      <c r="I33" s="411"/>
      <c r="J33" s="411"/>
      <c r="K33" s="411"/>
      <c r="L33" s="411"/>
      <c r="M33" s="411"/>
    </row>
    <row r="34" spans="1:13">
      <c r="A34" s="36"/>
      <c r="B34" s="414" t="s">
        <v>1086</v>
      </c>
      <c r="C34" s="421" t="s">
        <v>1087</v>
      </c>
      <c r="D34" s="421" t="s">
        <v>1088</v>
      </c>
      <c r="E34" s="411"/>
      <c r="F34" s="411"/>
      <c r="G34" s="411"/>
      <c r="H34" s="411"/>
      <c r="I34" s="411"/>
      <c r="J34" s="411"/>
      <c r="K34" s="411"/>
      <c r="L34" s="411"/>
      <c r="M34" s="411"/>
    </row>
    <row r="35" spans="1:13">
      <c r="A35" s="36"/>
      <c r="B35" s="414" t="s">
        <v>1124</v>
      </c>
      <c r="C35" s="421" t="s">
        <v>1127</v>
      </c>
      <c r="D35" s="421" t="s">
        <v>1128</v>
      </c>
      <c r="E35" s="411"/>
      <c r="F35" s="411"/>
      <c r="G35" s="411"/>
      <c r="H35" s="411"/>
      <c r="I35" s="411"/>
      <c r="J35" s="411"/>
      <c r="K35" s="411"/>
      <c r="L35" s="411"/>
      <c r="M35" s="411"/>
    </row>
    <row r="36" spans="1:13">
      <c r="A36" s="36"/>
      <c r="B36" s="414" t="s">
        <v>1124</v>
      </c>
      <c r="C36" s="421" t="s">
        <v>1125</v>
      </c>
      <c r="D36" s="421" t="s">
        <v>1126</v>
      </c>
      <c r="E36" s="411"/>
      <c r="F36" s="411"/>
      <c r="G36" s="411"/>
      <c r="H36" s="411"/>
      <c r="I36" s="411"/>
      <c r="J36" s="411"/>
      <c r="K36" s="411"/>
      <c r="L36" s="411"/>
      <c r="M36" s="411"/>
    </row>
    <row r="37" spans="1:13">
      <c r="A37" s="36"/>
      <c r="B37" s="414" t="s">
        <v>1124</v>
      </c>
      <c r="C37" s="421" t="s">
        <v>1388</v>
      </c>
      <c r="D37" s="421" t="s">
        <v>1082</v>
      </c>
      <c r="E37" s="411"/>
      <c r="F37" s="411"/>
      <c r="G37" s="411"/>
      <c r="H37" s="411"/>
      <c r="I37" s="411"/>
      <c r="J37" s="411"/>
      <c r="K37" s="411"/>
      <c r="L37" s="411"/>
      <c r="M37" s="411"/>
    </row>
    <row r="38" spans="1:13">
      <c r="A38" s="36"/>
      <c r="B38" s="414" t="s">
        <v>1089</v>
      </c>
      <c r="C38" s="421"/>
      <c r="D38" s="421"/>
      <c r="E38" s="411"/>
      <c r="F38" s="411"/>
      <c r="G38" s="411"/>
      <c r="H38" s="411"/>
      <c r="I38" s="411"/>
      <c r="J38" s="411"/>
      <c r="K38" s="411"/>
      <c r="L38" s="411"/>
      <c r="M38" s="411"/>
    </row>
    <row r="39" spans="1:13">
      <c r="A39" s="36"/>
      <c r="B39" s="414" t="s">
        <v>1090</v>
      </c>
      <c r="C39" s="421" t="s">
        <v>1091</v>
      </c>
      <c r="D39" s="421" t="s">
        <v>1092</v>
      </c>
      <c r="E39" s="411"/>
      <c r="F39" s="411"/>
      <c r="G39" s="411"/>
      <c r="H39" s="411"/>
      <c r="I39" s="411"/>
      <c r="J39" s="411"/>
      <c r="K39" s="411"/>
      <c r="L39" s="411"/>
      <c r="M39" s="411"/>
    </row>
    <row r="40" spans="1:13">
      <c r="A40" s="36"/>
      <c r="B40" s="422" t="s">
        <v>1093</v>
      </c>
      <c r="C40" s="421" t="s">
        <v>1094</v>
      </c>
      <c r="D40" s="421" t="s">
        <v>1095</v>
      </c>
      <c r="E40" s="411"/>
      <c r="F40" s="411"/>
      <c r="G40" s="411"/>
      <c r="H40" s="411"/>
      <c r="I40" s="411"/>
      <c r="J40" s="411"/>
      <c r="K40" s="411"/>
      <c r="L40" s="411"/>
      <c r="M40" s="411"/>
    </row>
    <row r="41" spans="1:13">
      <c r="A41" s="36"/>
      <c r="B41" s="422" t="s">
        <v>1096</v>
      </c>
      <c r="C41" s="421" t="s">
        <v>1388</v>
      </c>
      <c r="D41" s="421" t="s">
        <v>1393</v>
      </c>
      <c r="E41" s="411"/>
      <c r="F41" s="411"/>
      <c r="G41" s="411"/>
      <c r="H41" s="411"/>
      <c r="I41" s="411"/>
      <c r="J41" s="411"/>
      <c r="K41" s="411"/>
      <c r="L41" s="411"/>
      <c r="M41" s="411"/>
    </row>
    <row r="42" spans="1:13">
      <c r="A42" s="36"/>
      <c r="B42" s="411"/>
      <c r="C42" s="411"/>
      <c r="D42" s="411"/>
      <c r="E42" s="411"/>
      <c r="F42" s="411"/>
      <c r="G42" s="411"/>
      <c r="H42" s="411"/>
      <c r="I42" s="411"/>
      <c r="J42" s="411"/>
      <c r="K42" s="411"/>
      <c r="L42" s="411"/>
      <c r="M42" s="411"/>
    </row>
    <row r="43" spans="1:13">
      <c r="A43" s="36"/>
      <c r="B43" s="411" t="s">
        <v>1097</v>
      </c>
      <c r="C43" s="411"/>
      <c r="D43" s="411"/>
      <c r="E43" s="411"/>
      <c r="F43" s="411"/>
      <c r="G43" s="411"/>
      <c r="H43" s="411"/>
      <c r="I43" s="411"/>
      <c r="J43" s="411"/>
      <c r="K43" s="411"/>
      <c r="L43" s="411"/>
      <c r="M43" s="411"/>
    </row>
    <row r="44" spans="1:13">
      <c r="A44" s="36"/>
      <c r="B44" s="420" t="s">
        <v>1098</v>
      </c>
      <c r="C44" s="420" t="s">
        <v>1099</v>
      </c>
      <c r="D44" s="420" t="s">
        <v>1100</v>
      </c>
      <c r="E44" s="420" t="s">
        <v>1101</v>
      </c>
      <c r="F44" s="423" t="s">
        <v>1102</v>
      </c>
      <c r="G44" s="411"/>
      <c r="H44" s="411"/>
      <c r="I44" s="411"/>
      <c r="J44" s="411"/>
      <c r="K44" s="411"/>
      <c r="L44" s="411"/>
    </row>
    <row r="45" spans="1:13">
      <c r="A45" s="36"/>
      <c r="B45" s="424">
        <v>300000000000</v>
      </c>
      <c r="C45" s="424">
        <v>300000000000</v>
      </c>
      <c r="D45" s="424">
        <v>300000000000</v>
      </c>
      <c r="E45" s="424">
        <v>265300000000</v>
      </c>
      <c r="F45" s="424">
        <v>100000000</v>
      </c>
      <c r="G45" s="411"/>
      <c r="H45" s="411"/>
      <c r="I45" s="411"/>
      <c r="J45" s="411"/>
      <c r="K45" s="411"/>
    </row>
    <row r="46" spans="1:13">
      <c r="A46" s="36"/>
      <c r="C46" s="411"/>
      <c r="D46" s="411"/>
      <c r="E46" s="411"/>
      <c r="F46" s="411"/>
      <c r="G46" s="411"/>
      <c r="H46" s="411"/>
      <c r="I46" s="411"/>
      <c r="J46" s="411"/>
      <c r="K46" s="411"/>
      <c r="L46" s="411"/>
      <c r="M46" s="411"/>
    </row>
    <row r="47" spans="1:13">
      <c r="A47" s="36"/>
      <c r="B47" s="411" t="s">
        <v>1103</v>
      </c>
      <c r="C47" s="411"/>
      <c r="D47" s="411"/>
      <c r="E47" s="411"/>
      <c r="F47" s="411"/>
      <c r="G47" s="411"/>
      <c r="H47" s="411"/>
      <c r="I47" s="411"/>
      <c r="J47" s="411"/>
      <c r="K47" s="411"/>
      <c r="L47" s="411"/>
      <c r="M47" s="411"/>
    </row>
    <row r="48" spans="1:13">
      <c r="A48" s="36"/>
      <c r="B48" s="423" t="s">
        <v>895</v>
      </c>
      <c r="C48" s="420" t="s">
        <v>1104</v>
      </c>
      <c r="D48" s="420" t="s">
        <v>333</v>
      </c>
      <c r="E48" s="420" t="s">
        <v>1105</v>
      </c>
      <c r="F48" s="420" t="s">
        <v>1106</v>
      </c>
      <c r="G48" s="420" t="s">
        <v>366</v>
      </c>
      <c r="H48" s="425" t="s">
        <v>1107</v>
      </c>
      <c r="I48" s="426"/>
      <c r="J48" s="411"/>
      <c r="K48" s="411"/>
      <c r="L48" s="411"/>
      <c r="M48" s="411"/>
    </row>
    <row r="49" spans="1:13">
      <c r="A49" s="36"/>
      <c r="B49" s="427">
        <v>1</v>
      </c>
      <c r="C49" s="427" t="s">
        <v>1112</v>
      </c>
      <c r="D49" s="427">
        <v>2000</v>
      </c>
      <c r="E49" s="427" t="s">
        <v>1113</v>
      </c>
      <c r="F49" s="427">
        <v>10000</v>
      </c>
      <c r="G49" s="428">
        <v>200000000000</v>
      </c>
      <c r="H49" s="506">
        <v>0.75390000000000001</v>
      </c>
      <c r="I49" s="507"/>
      <c r="J49" s="411"/>
      <c r="K49" s="411"/>
      <c r="L49" s="411"/>
      <c r="M49" s="411"/>
    </row>
    <row r="50" spans="1:13">
      <c r="A50" s="36"/>
      <c r="B50" s="427">
        <v>1</v>
      </c>
      <c r="C50" s="427" t="s">
        <v>1112</v>
      </c>
      <c r="D50" s="427">
        <v>17</v>
      </c>
      <c r="E50" s="427" t="s">
        <v>1131</v>
      </c>
      <c r="F50" s="427">
        <v>17</v>
      </c>
      <c r="G50" s="428">
        <v>1700000000</v>
      </c>
      <c r="H50" s="506">
        <v>6.4000000000000003E-3</v>
      </c>
      <c r="I50" s="507"/>
      <c r="J50" s="411"/>
      <c r="K50" s="411"/>
      <c r="L50" s="411"/>
      <c r="M50" s="411"/>
    </row>
    <row r="51" spans="1:13">
      <c r="A51" s="36"/>
      <c r="D51" s="411"/>
      <c r="E51" s="411"/>
      <c r="F51" s="411"/>
      <c r="G51" s="411"/>
      <c r="H51" s="411"/>
      <c r="I51" s="411"/>
      <c r="J51" s="411"/>
      <c r="K51" s="411"/>
      <c r="L51" s="411"/>
      <c r="M51" s="411"/>
    </row>
    <row r="52" spans="1:13">
      <c r="A52" s="36"/>
      <c r="D52" s="411"/>
      <c r="E52" s="411"/>
      <c r="F52" s="411"/>
      <c r="G52" s="411"/>
      <c r="H52" s="411"/>
      <c r="I52" s="411"/>
      <c r="J52" s="411"/>
      <c r="K52" s="411"/>
      <c r="L52" s="411"/>
      <c r="M52" s="411"/>
    </row>
    <row r="53" spans="1:13">
      <c r="A53" s="36"/>
      <c r="D53" s="411"/>
      <c r="E53" s="411"/>
      <c r="F53" s="411"/>
      <c r="G53" s="411"/>
      <c r="H53" s="411"/>
      <c r="I53" s="411"/>
      <c r="J53" s="411"/>
      <c r="K53" s="411"/>
      <c r="L53" s="411"/>
      <c r="M53" s="411"/>
    </row>
    <row r="54" spans="1:13">
      <c r="A54" s="36"/>
      <c r="D54" s="411"/>
      <c r="E54" s="411"/>
      <c r="F54" s="411"/>
      <c r="G54" s="411"/>
      <c r="H54" s="411"/>
      <c r="I54" s="411"/>
      <c r="J54" s="411"/>
      <c r="K54" s="411"/>
      <c r="L54" s="411"/>
      <c r="M54" s="411"/>
    </row>
    <row r="55" spans="1:13">
      <c r="A55" s="36"/>
      <c r="B55" s="411"/>
      <c r="C55" s="411"/>
      <c r="D55" s="411"/>
      <c r="E55" s="411"/>
      <c r="F55" s="411"/>
      <c r="G55" s="411"/>
      <c r="H55" s="411"/>
      <c r="I55" s="411"/>
      <c r="J55" s="411"/>
      <c r="K55" s="411"/>
      <c r="L55" s="411"/>
      <c r="M55" s="411"/>
    </row>
    <row r="56" spans="1:13">
      <c r="B56" s="423" t="s">
        <v>1108</v>
      </c>
      <c r="C56" s="421"/>
    </row>
    <row r="57" spans="1:13">
      <c r="B57" s="423" t="s">
        <v>1109</v>
      </c>
      <c r="C57" s="460" t="s">
        <v>1413</v>
      </c>
    </row>
    <row r="58" spans="1:13" s="36" customFormat="1">
      <c r="A58" s="21"/>
      <c r="B58" s="423" t="s">
        <v>1110</v>
      </c>
      <c r="C58" s="460" t="s">
        <v>1418</v>
      </c>
      <c r="E58" s="21"/>
      <c r="F58" s="21"/>
      <c r="G58" s="21"/>
      <c r="H58" s="21"/>
      <c r="I58" s="21"/>
      <c r="J58" s="21"/>
      <c r="K58" s="21"/>
      <c r="L58" s="21"/>
      <c r="M58" s="21"/>
    </row>
    <row r="59" spans="1:13" s="36" customFormat="1">
      <c r="A59" s="21"/>
      <c r="B59" s="411" t="s">
        <v>1111</v>
      </c>
      <c r="C59" s="411"/>
      <c r="E59" s="21"/>
      <c r="F59" s="21"/>
      <c r="G59" s="21"/>
      <c r="H59" s="21"/>
      <c r="I59" s="21"/>
      <c r="J59" s="21"/>
      <c r="K59" s="21"/>
      <c r="L59" s="21"/>
      <c r="M59" s="21"/>
    </row>
    <row r="67" spans="3:3">
      <c r="C67" s="21" t="s">
        <v>40</v>
      </c>
    </row>
  </sheetData>
  <mergeCells count="2">
    <mergeCell ref="H49:I49"/>
    <mergeCell ref="H50:I50"/>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K68"/>
  <sheetViews>
    <sheetView showGridLines="0" tabSelected="1" topLeftCell="A67" zoomScaleNormal="100" workbookViewId="0">
      <selection activeCell="F80" sqref="F80"/>
    </sheetView>
  </sheetViews>
  <sheetFormatPr baseColWidth="10" defaultColWidth="11.44140625" defaultRowHeight="13.2"/>
  <cols>
    <col min="1" max="1" width="2.109375" style="21" customWidth="1"/>
    <col min="2" max="2" width="2" style="21" customWidth="1"/>
    <col min="3" max="3" width="2.33203125" style="21" customWidth="1"/>
    <col min="4" max="4" width="51.88671875" style="21" customWidth="1"/>
    <col min="5" max="5" width="10.33203125" style="10" customWidth="1"/>
    <col min="6" max="7" width="21.6640625" style="152" bestFit="1" customWidth="1"/>
    <col min="8" max="8" width="21.5546875" style="21" hidden="1" customWidth="1"/>
    <col min="9" max="9" width="14.5546875" style="21" hidden="1" customWidth="1"/>
    <col min="10" max="10" width="14.5546875" style="21" customWidth="1"/>
    <col min="11" max="11" width="16.5546875" style="21" bestFit="1" customWidth="1"/>
    <col min="12" max="16384" width="11.44140625" style="21"/>
  </cols>
  <sheetData>
    <row r="1" spans="1:10">
      <c r="D1" s="21" t="str">
        <f>Indice!C1</f>
        <v>GRUPO VAZQUEZ S.A.E.</v>
      </c>
      <c r="E1" s="154" t="s">
        <v>264</v>
      </c>
    </row>
    <row r="3" spans="1:10">
      <c r="F3" s="362"/>
    </row>
    <row r="7" spans="1:10">
      <c r="A7" s="510" t="s">
        <v>198</v>
      </c>
      <c r="B7" s="510"/>
      <c r="C7" s="510"/>
      <c r="D7" s="510"/>
      <c r="E7" s="510"/>
      <c r="F7" s="510"/>
      <c r="G7" s="510"/>
    </row>
    <row r="8" spans="1:10" ht="15" customHeight="1">
      <c r="A8" s="510" t="s">
        <v>1450</v>
      </c>
      <c r="B8" s="510"/>
      <c r="C8" s="510"/>
      <c r="D8" s="510"/>
      <c r="E8" s="510"/>
      <c r="F8" s="510"/>
      <c r="G8" s="510"/>
    </row>
    <row r="9" spans="1:10">
      <c r="A9" s="511" t="s">
        <v>185</v>
      </c>
      <c r="B9" s="511"/>
      <c r="C9" s="511"/>
      <c r="D9" s="511"/>
      <c r="E9" s="511"/>
      <c r="F9" s="511"/>
      <c r="G9" s="511"/>
    </row>
    <row r="11" spans="1:10">
      <c r="B11" s="153"/>
      <c r="C11" s="153"/>
      <c r="D11" s="153"/>
      <c r="E11" s="155" t="s">
        <v>143</v>
      </c>
      <c r="F11" s="334" t="s">
        <v>1451</v>
      </c>
      <c r="G11" s="334" t="s">
        <v>1268</v>
      </c>
    </row>
    <row r="12" spans="1:10">
      <c r="B12" s="515" t="s">
        <v>144</v>
      </c>
      <c r="C12" s="515"/>
      <c r="D12" s="515"/>
      <c r="E12" s="21"/>
    </row>
    <row r="13" spans="1:10">
      <c r="B13" s="19" t="s">
        <v>145</v>
      </c>
      <c r="E13" s="150"/>
      <c r="F13" s="27"/>
      <c r="G13" s="27"/>
    </row>
    <row r="14" spans="1:10">
      <c r="C14" s="508" t="s">
        <v>146</v>
      </c>
      <c r="D14" s="508"/>
      <c r="E14" s="156">
        <v>3</v>
      </c>
      <c r="F14" s="27">
        <f>'Nota 3'!C17</f>
        <v>31507523.294000003</v>
      </c>
      <c r="G14" s="27">
        <f>'Nota 3'!D17</f>
        <v>4258775.6909999996</v>
      </c>
      <c r="H14" s="152">
        <f>+F14-'Nota 3'!C17</f>
        <v>0</v>
      </c>
      <c r="I14" s="152">
        <f>+G14-'Nota 3'!D17</f>
        <v>0</v>
      </c>
      <c r="J14" s="152"/>
    </row>
    <row r="15" spans="1:10">
      <c r="C15" s="508" t="s">
        <v>88</v>
      </c>
      <c r="D15" s="508"/>
      <c r="E15" s="156">
        <v>4</v>
      </c>
      <c r="F15" s="27">
        <f>+'Nota 4'!B20</f>
        <v>36507855.101999998</v>
      </c>
      <c r="G15" s="27">
        <f>+'Nota 4'!C20</f>
        <v>21507559.748999998</v>
      </c>
      <c r="H15" s="152">
        <f>+F15-'Nota 4'!B20</f>
        <v>0</v>
      </c>
      <c r="I15" s="152">
        <f>+G15-'Nota 4'!C20</f>
        <v>0</v>
      </c>
      <c r="J15" s="152"/>
    </row>
    <row r="16" spans="1:10" ht="14.4">
      <c r="C16" s="508" t="s">
        <v>1265</v>
      </c>
      <c r="D16" s="508"/>
      <c r="E16" s="480">
        <v>8</v>
      </c>
      <c r="F16" s="27">
        <f>+'Nota 8'!B9</f>
        <v>0</v>
      </c>
      <c r="G16" s="27">
        <f>+'Nota 8'!C9</f>
        <v>54305000</v>
      </c>
      <c r="H16" s="152"/>
      <c r="I16" s="152"/>
      <c r="J16" s="152"/>
    </row>
    <row r="17" spans="1:10">
      <c r="C17" s="508" t="s">
        <v>147</v>
      </c>
      <c r="D17" s="508"/>
      <c r="E17" s="156">
        <v>5</v>
      </c>
      <c r="F17" s="27">
        <f>'Nota 5'!C13</f>
        <v>17657941.958999999</v>
      </c>
      <c r="G17" s="27">
        <f>'Nota 5'!D13</f>
        <v>430882.79499999998</v>
      </c>
      <c r="H17" s="152">
        <f>+F17-'Nota 5'!C13</f>
        <v>0</v>
      </c>
      <c r="I17" s="152">
        <f>+G17-'Nota 5'!D13</f>
        <v>0</v>
      </c>
      <c r="J17" s="152"/>
    </row>
    <row r="18" spans="1:10">
      <c r="A18" s="26"/>
      <c r="C18" s="508" t="s">
        <v>35</v>
      </c>
      <c r="D18" s="508"/>
      <c r="E18" s="156">
        <v>6</v>
      </c>
      <c r="F18" s="27">
        <f>+'Nota 6'!B23</f>
        <v>48711542.543000005</v>
      </c>
      <c r="G18" s="27">
        <f>+'Nota 6'!C23</f>
        <v>11104980.51000002</v>
      </c>
      <c r="H18" s="152">
        <f>+F18-'Nota 6'!B23</f>
        <v>0</v>
      </c>
      <c r="I18" s="152">
        <f>+G18-'Nota 6'!C23</f>
        <v>0</v>
      </c>
      <c r="J18" s="152"/>
    </row>
    <row r="19" spans="1:10">
      <c r="A19" s="26"/>
      <c r="C19" s="21" t="s">
        <v>979</v>
      </c>
      <c r="E19" s="156">
        <v>6</v>
      </c>
      <c r="F19" s="27">
        <f>+'Nota 6'!B36</f>
        <v>9350651.1950000003</v>
      </c>
      <c r="G19" s="27">
        <f>+'Nota 6'!C36</f>
        <v>3364790.946</v>
      </c>
      <c r="H19" s="152">
        <f>+F19-'Nota 6'!B36</f>
        <v>0</v>
      </c>
      <c r="I19" s="152">
        <f>+G19-'Nota 6'!C36</f>
        <v>0</v>
      </c>
      <c r="J19" s="152"/>
    </row>
    <row r="20" spans="1:10">
      <c r="C20" s="508" t="s">
        <v>148</v>
      </c>
      <c r="D20" s="508"/>
      <c r="E20" s="156">
        <v>7</v>
      </c>
      <c r="F20" s="27">
        <f>+'Nota 7'!B14</f>
        <v>84434404.177000001</v>
      </c>
      <c r="G20" s="27">
        <f>+'Nota 7'!C14</f>
        <v>87297811.342999995</v>
      </c>
      <c r="H20" s="152">
        <f>+F20-'Nota 7'!B14</f>
        <v>0</v>
      </c>
      <c r="I20" s="152">
        <f>+G20-'Nota 7'!C14</f>
        <v>0</v>
      </c>
      <c r="J20" s="152"/>
    </row>
    <row r="21" spans="1:10">
      <c r="C21" s="19" t="s">
        <v>203</v>
      </c>
      <c r="E21" s="150"/>
      <c r="F21" s="341">
        <f>SUM(F14:F20)</f>
        <v>228169918.26999998</v>
      </c>
      <c r="G21" s="341">
        <f>SUM(G14:G20)</f>
        <v>182269801.03400001</v>
      </c>
      <c r="H21" s="27" t="e">
        <f>+F21-#REF!</f>
        <v>#REF!</v>
      </c>
      <c r="I21" s="152"/>
      <c r="J21" s="152"/>
    </row>
    <row r="22" spans="1:10">
      <c r="B22" s="19" t="s">
        <v>149</v>
      </c>
      <c r="E22" s="150"/>
      <c r="F22" s="27"/>
      <c r="G22" s="27"/>
      <c r="H22" s="27"/>
    </row>
    <row r="23" spans="1:10">
      <c r="C23" s="508" t="s">
        <v>1383</v>
      </c>
      <c r="D23" s="508"/>
      <c r="E23" s="156">
        <v>6</v>
      </c>
      <c r="F23" s="27">
        <f>'Nota 6'!F15</f>
        <v>6725522.8770000003</v>
      </c>
      <c r="G23" s="236">
        <f>'Nota 6'!G15</f>
        <v>3643111.588</v>
      </c>
      <c r="H23" s="152"/>
      <c r="I23" s="152">
        <f>+G23-'Nota 6'!G15</f>
        <v>0</v>
      </c>
      <c r="J23" s="152"/>
    </row>
    <row r="24" spans="1:10" ht="14.4">
      <c r="C24" s="508" t="s">
        <v>1264</v>
      </c>
      <c r="D24" s="508"/>
      <c r="E24" s="480">
        <v>8</v>
      </c>
      <c r="F24" s="27">
        <f>+'Nota 8'!B10</f>
        <v>2636213913.9920001</v>
      </c>
      <c r="G24" s="27">
        <f>+'Nota 8'!C10</f>
        <v>847625549.91700006</v>
      </c>
      <c r="H24" s="152" t="e">
        <f>+F24-#REF!</f>
        <v>#REF!</v>
      </c>
      <c r="I24" s="152" t="e">
        <f>+G24-#REF!</f>
        <v>#REF!</v>
      </c>
      <c r="J24" s="152"/>
    </row>
    <row r="25" spans="1:10" ht="14.4">
      <c r="C25" s="508" t="s">
        <v>411</v>
      </c>
      <c r="D25" s="508"/>
      <c r="E25" s="480">
        <v>8</v>
      </c>
      <c r="F25" s="27">
        <f>+'Nota 8'!C55</f>
        <v>1517787.0759999999</v>
      </c>
      <c r="G25" s="27">
        <f>+'Nota 8'!D55</f>
        <v>1415240.6359999999</v>
      </c>
      <c r="H25" s="152">
        <f>+F25-'Nota 8'!C54</f>
        <v>0</v>
      </c>
      <c r="I25" s="152" t="e">
        <f>+G25-#REF!</f>
        <v>#REF!</v>
      </c>
      <c r="J25" s="152"/>
    </row>
    <row r="26" spans="1:10">
      <c r="C26" s="508" t="s">
        <v>287</v>
      </c>
      <c r="D26" s="508"/>
      <c r="E26" s="156">
        <v>9</v>
      </c>
      <c r="F26" s="27">
        <f>+'Nota 9'!M20</f>
        <v>46043716.647999994</v>
      </c>
      <c r="G26" s="27">
        <f>+'Nota 9'!N20</f>
        <v>8515965.375</v>
      </c>
      <c r="H26" s="152">
        <f>+F26-'Nota 9'!M20</f>
        <v>0</v>
      </c>
      <c r="I26" s="152">
        <f>+G26-'Nota 9'!N20</f>
        <v>0</v>
      </c>
      <c r="J26" s="152"/>
    </row>
    <row r="27" spans="1:10">
      <c r="C27" s="508" t="s">
        <v>412</v>
      </c>
      <c r="D27" s="508"/>
      <c r="E27" s="156">
        <v>10</v>
      </c>
      <c r="F27" s="27">
        <f>+'Nota 10'!B13</f>
        <v>146362313.852</v>
      </c>
      <c r="G27" s="27">
        <f>+'Nota 10'!C13</f>
        <v>142486180.47600001</v>
      </c>
      <c r="H27" s="152">
        <f>+F27-'Nota 10'!B13</f>
        <v>0</v>
      </c>
      <c r="I27" s="152">
        <f>+G27-'Nota 10'!C13</f>
        <v>0</v>
      </c>
      <c r="J27" s="152"/>
    </row>
    <row r="28" spans="1:10">
      <c r="C28" s="508" t="s">
        <v>96</v>
      </c>
      <c r="D28" s="508"/>
      <c r="E28" s="156">
        <v>11</v>
      </c>
      <c r="F28" s="27">
        <f>+'Nota 11'!B14</f>
        <v>7843576.5860000001</v>
      </c>
      <c r="G28" s="27">
        <f>+'Nota 11'!C14</f>
        <v>8715085.0940000005</v>
      </c>
      <c r="H28" s="152">
        <f>+F28-'Nota 11'!B14</f>
        <v>0</v>
      </c>
      <c r="I28" s="152">
        <f>+G28-'Nota 11'!C14</f>
        <v>0</v>
      </c>
      <c r="J28" s="152"/>
    </row>
    <row r="29" spans="1:10">
      <c r="C29" s="513" t="s">
        <v>211</v>
      </c>
      <c r="D29" s="513"/>
      <c r="E29" s="150"/>
      <c r="F29" s="341">
        <f>SUM(F23:F28)</f>
        <v>2844706831.0309997</v>
      </c>
      <c r="G29" s="341">
        <f>SUM(G23:G28)</f>
        <v>1012401133.0860001</v>
      </c>
      <c r="H29" s="27" t="e">
        <f>+F29-#REF!</f>
        <v>#REF!</v>
      </c>
      <c r="I29" s="27"/>
      <c r="J29" s="27"/>
    </row>
    <row r="30" spans="1:10">
      <c r="B30" s="509" t="s">
        <v>165</v>
      </c>
      <c r="C30" s="509"/>
      <c r="D30" s="509"/>
      <c r="E30" s="126"/>
      <c r="F30" s="237">
        <f>+F21+F29</f>
        <v>3072876749.3009996</v>
      </c>
      <c r="G30" s="237">
        <f>+G21+G29</f>
        <v>1194670934.1200001</v>
      </c>
      <c r="H30" s="27" t="e">
        <f>+F30-#REF!</f>
        <v>#REF!</v>
      </c>
      <c r="I30" s="27" t="e">
        <f>+G30-#REF!</f>
        <v>#REF!</v>
      </c>
      <c r="J30" s="27"/>
    </row>
    <row r="31" spans="1:10">
      <c r="E31" s="21"/>
      <c r="F31" s="27"/>
      <c r="G31" s="27"/>
    </row>
    <row r="32" spans="1:10">
      <c r="B32" s="509" t="s">
        <v>166</v>
      </c>
      <c r="C32" s="509"/>
      <c r="D32" s="509"/>
      <c r="E32" s="126"/>
      <c r="F32" s="237"/>
      <c r="G32" s="237"/>
    </row>
    <row r="33" spans="2:11">
      <c r="B33" s="19" t="s">
        <v>167</v>
      </c>
      <c r="E33" s="238">
        <v>-1</v>
      </c>
      <c r="F33" s="238"/>
      <c r="G33" s="27"/>
    </row>
    <row r="34" spans="2:11">
      <c r="C34" s="508" t="s">
        <v>89</v>
      </c>
      <c r="D34" s="508"/>
      <c r="E34" s="156">
        <v>13</v>
      </c>
      <c r="F34" s="27">
        <f>'Nota 13'!D15</f>
        <v>8965072.686999999</v>
      </c>
      <c r="G34" s="27">
        <f>'Nota 13'!E15</f>
        <v>6631327.1160000004</v>
      </c>
      <c r="H34" s="152">
        <f>+F34-'Nota 13'!D15</f>
        <v>0</v>
      </c>
      <c r="I34" s="152">
        <f>+G34-'Nota 13'!E15</f>
        <v>0</v>
      </c>
      <c r="J34" s="152"/>
    </row>
    <row r="35" spans="2:11">
      <c r="C35" s="514" t="s">
        <v>1118</v>
      </c>
      <c r="D35" s="514"/>
      <c r="E35" s="156">
        <v>14</v>
      </c>
      <c r="F35" s="27">
        <f>'Nota 14'!E21</f>
        <v>26499805.711000003</v>
      </c>
      <c r="G35" s="27">
        <f>'Nota 14'!K21</f>
        <v>51468515.316999994</v>
      </c>
      <c r="H35" s="152">
        <f>+F35-'Nota 14'!E21</f>
        <v>0</v>
      </c>
      <c r="I35" s="27">
        <f>+G35-'Nota 14'!K21</f>
        <v>0</v>
      </c>
      <c r="J35" s="27"/>
    </row>
    <row r="36" spans="2:11">
      <c r="C36" s="508" t="s">
        <v>101</v>
      </c>
      <c r="D36" s="508"/>
      <c r="E36" s="156">
        <v>15</v>
      </c>
      <c r="F36" s="27">
        <f>'Nota 15'!B11</f>
        <v>3469728.4395704996</v>
      </c>
      <c r="G36" s="27">
        <f>'Nota 15'!C11</f>
        <v>3256157.8877990004</v>
      </c>
      <c r="H36" s="152">
        <f>+F36-'Nota 15'!B11</f>
        <v>0</v>
      </c>
      <c r="I36" s="152">
        <f>+G36-'Nota 15'!C11</f>
        <v>0</v>
      </c>
      <c r="J36" s="152"/>
    </row>
    <row r="37" spans="2:11">
      <c r="C37" s="508" t="s">
        <v>59</v>
      </c>
      <c r="D37" s="508"/>
      <c r="E37" s="156">
        <v>16</v>
      </c>
      <c r="F37" s="27">
        <f>'Nota 16'!B11</f>
        <v>345571.63199999998</v>
      </c>
      <c r="G37" s="27">
        <f>'Nota 16'!C11</f>
        <v>40225.398999999998</v>
      </c>
      <c r="H37" s="152">
        <f>+F37-'Nota 16'!B11</f>
        <v>0</v>
      </c>
      <c r="I37" s="152">
        <f>+G37-'Nota 16'!C11</f>
        <v>0</v>
      </c>
      <c r="J37" s="152"/>
    </row>
    <row r="38" spans="2:11">
      <c r="C38" s="508" t="s">
        <v>60</v>
      </c>
      <c r="D38" s="508"/>
      <c r="E38" s="156">
        <v>17</v>
      </c>
      <c r="F38" s="27">
        <f>'Nota 17'!B11</f>
        <v>25795.871999999999</v>
      </c>
      <c r="G38" s="27">
        <f>'Nota 17'!C11</f>
        <v>708514.46100000001</v>
      </c>
      <c r="H38" s="152">
        <f>+F38-'Nota 17'!B11</f>
        <v>0</v>
      </c>
      <c r="I38" s="152">
        <f>+G38-'Nota 17'!C11</f>
        <v>0</v>
      </c>
      <c r="J38" s="152"/>
    </row>
    <row r="39" spans="2:11">
      <c r="C39" s="508" t="s">
        <v>61</v>
      </c>
      <c r="D39" s="508"/>
      <c r="E39" s="156">
        <v>18</v>
      </c>
      <c r="F39" s="27">
        <f>'Nota 18'!B10</f>
        <v>173735.783</v>
      </c>
      <c r="G39" s="27">
        <f>'Nota 18'!C10</f>
        <v>0</v>
      </c>
      <c r="H39" s="152">
        <f>+F39-'Nota 18'!B10</f>
        <v>0</v>
      </c>
      <c r="I39" s="152">
        <f>+G39-'Nota 18'!C10</f>
        <v>0</v>
      </c>
      <c r="J39" s="152"/>
    </row>
    <row r="40" spans="2:11">
      <c r="C40" s="508" t="s">
        <v>169</v>
      </c>
      <c r="D40" s="508"/>
      <c r="E40" s="156">
        <v>19</v>
      </c>
      <c r="F40" s="27">
        <f>'Nota 19'!B13</f>
        <v>23713579.178999998</v>
      </c>
      <c r="G40" s="27">
        <f>'Nota 19'!C13</f>
        <v>71373975.615999997</v>
      </c>
      <c r="H40" s="152">
        <f>+F40-'Nota 19'!B13</f>
        <v>0</v>
      </c>
      <c r="I40" s="152">
        <f>+G40-'Nota 19'!C13</f>
        <v>0</v>
      </c>
      <c r="J40" s="152"/>
    </row>
    <row r="41" spans="2:11" ht="13.65" customHeight="1">
      <c r="C41" s="19" t="s">
        <v>168</v>
      </c>
      <c r="E41" s="150"/>
      <c r="F41" s="341">
        <f>SUM(F34:F40)</f>
        <v>63193289.303570502</v>
      </c>
      <c r="G41" s="341">
        <f>+G34+G35+G36+G37+G38+G39+G40</f>
        <v>133478715.796799</v>
      </c>
      <c r="H41" s="27" t="e">
        <f>+F41+#REF!</f>
        <v>#REF!</v>
      </c>
      <c r="I41" s="27" t="e">
        <f>+G41+#REF!</f>
        <v>#REF!</v>
      </c>
      <c r="J41" s="27"/>
      <c r="K41" s="152"/>
    </row>
    <row r="42" spans="2:11">
      <c r="B42" s="19" t="s">
        <v>170</v>
      </c>
      <c r="E42" s="150"/>
      <c r="F42" s="27"/>
      <c r="G42" s="27"/>
      <c r="H42" s="152" t="e">
        <f>+H41-'Nota 15'!B11</f>
        <v>#REF!</v>
      </c>
      <c r="I42" s="27"/>
      <c r="J42" s="27"/>
    </row>
    <row r="43" spans="2:11">
      <c r="B43" s="19"/>
      <c r="C43" s="508" t="s">
        <v>416</v>
      </c>
      <c r="D43" s="508"/>
      <c r="E43" s="156">
        <v>13</v>
      </c>
      <c r="F43" s="27">
        <f>+'Nota 13'!D23</f>
        <v>61532957.025999993</v>
      </c>
      <c r="G43" s="27">
        <f>+'Nota 13'!E23</f>
        <v>63407418.671999991</v>
      </c>
      <c r="H43" s="152">
        <f>+F43-'Nota 13'!D23</f>
        <v>0</v>
      </c>
      <c r="I43" s="152">
        <f>+G43-'Nota 13'!E23</f>
        <v>0</v>
      </c>
      <c r="J43" s="152"/>
    </row>
    <row r="44" spans="2:11">
      <c r="C44" s="508" t="s">
        <v>1119</v>
      </c>
      <c r="D44" s="508"/>
      <c r="E44" s="156">
        <v>14</v>
      </c>
      <c r="F44" s="27">
        <f>'Nota 14'!E36</f>
        <v>155976780.12442946</v>
      </c>
      <c r="G44" s="27">
        <f>'Nota 14'!K36</f>
        <v>151214208.16920102</v>
      </c>
      <c r="H44" s="152">
        <f>+F44-'Nota 14'!E36</f>
        <v>0</v>
      </c>
      <c r="I44" s="27">
        <f>+G44-'Nota 14'!K36</f>
        <v>0</v>
      </c>
      <c r="J44" s="27"/>
    </row>
    <row r="45" spans="2:11">
      <c r="C45" s="508" t="s">
        <v>1055</v>
      </c>
      <c r="D45" s="508"/>
      <c r="E45" s="156">
        <v>14</v>
      </c>
      <c r="F45" s="27">
        <f>+'Nota 14'!E48</f>
        <v>714698251.95300007</v>
      </c>
      <c r="G45" s="27">
        <f>+'Nota 14'!K48</f>
        <v>297524725.67200005</v>
      </c>
      <c r="H45" s="152">
        <f>+F45-'Nota 14'!E48</f>
        <v>0</v>
      </c>
      <c r="I45" s="27">
        <f>+G45-'Nota 14'!K48</f>
        <v>0</v>
      </c>
      <c r="J45" s="27"/>
    </row>
    <row r="46" spans="2:11">
      <c r="C46" s="508" t="s">
        <v>241</v>
      </c>
      <c r="D46" s="508"/>
      <c r="E46" s="156">
        <v>19</v>
      </c>
      <c r="F46" s="27">
        <f>'Nota 19'!F12</f>
        <v>342930662.38300002</v>
      </c>
      <c r="G46" s="27">
        <f>'Nota 19'!G12</f>
        <v>59066375.740999997</v>
      </c>
      <c r="H46" s="152">
        <f>+F46-'Nota 19'!F12</f>
        <v>0</v>
      </c>
      <c r="I46" s="152">
        <f>+G46-'Nota 19'!G12</f>
        <v>0</v>
      </c>
      <c r="J46" s="152"/>
    </row>
    <row r="47" spans="2:11">
      <c r="C47" s="19" t="s">
        <v>219</v>
      </c>
      <c r="E47" s="150"/>
      <c r="F47" s="341">
        <f>SUM(F43:F46)</f>
        <v>1275138651.4864297</v>
      </c>
      <c r="G47" s="341">
        <f>SUM(G43:G46)</f>
        <v>571212728.25420105</v>
      </c>
      <c r="H47" s="27" t="e">
        <f>+F47+#REF!</f>
        <v>#REF!</v>
      </c>
      <c r="I47" s="152" t="e">
        <f>+G47+#REF!</f>
        <v>#REF!</v>
      </c>
      <c r="J47" s="152"/>
      <c r="K47" s="152"/>
    </row>
    <row r="48" spans="2:11" ht="6" customHeight="1">
      <c r="D48" s="26"/>
      <c r="E48" s="72"/>
      <c r="F48" s="27"/>
      <c r="G48" s="27"/>
    </row>
    <row r="49" spans="1:11">
      <c r="B49" s="509" t="s">
        <v>288</v>
      </c>
      <c r="C49" s="509"/>
      <c r="D49" s="509"/>
      <c r="E49" s="126"/>
      <c r="F49" s="237">
        <f>+F41+F47</f>
        <v>1338331940.7900002</v>
      </c>
      <c r="G49" s="237">
        <f>+G41+G47</f>
        <v>704691444.05100012</v>
      </c>
      <c r="H49" s="152" t="e">
        <f>+F49+#REF!</f>
        <v>#REF!</v>
      </c>
      <c r="I49" s="152" t="e">
        <f>+G49+#REF!</f>
        <v>#REF!</v>
      </c>
      <c r="J49" s="152"/>
    </row>
    <row r="50" spans="1:11">
      <c r="E50" s="21"/>
      <c r="F50" s="27"/>
      <c r="G50" s="27"/>
      <c r="K50" s="152"/>
    </row>
    <row r="51" spans="1:11">
      <c r="B51" s="509" t="s">
        <v>36</v>
      </c>
      <c r="C51" s="509"/>
      <c r="D51" s="509"/>
      <c r="E51" s="126"/>
      <c r="F51" s="237"/>
      <c r="G51" s="237"/>
    </row>
    <row r="52" spans="1:11">
      <c r="C52" s="508" t="s">
        <v>171</v>
      </c>
      <c r="D52" s="508"/>
      <c r="E52" s="156">
        <v>20</v>
      </c>
      <c r="F52" s="27">
        <f>'Nota 20'!C14</f>
        <v>265300000</v>
      </c>
      <c r="G52" s="27">
        <f>'Nota 20'!B14</f>
        <v>265300000</v>
      </c>
      <c r="H52" s="152">
        <f>+F52-'Nota 20'!C10</f>
        <v>0</v>
      </c>
      <c r="I52" s="152">
        <f>+G52-'Nota 20'!B10</f>
        <v>0</v>
      </c>
      <c r="J52" s="152"/>
    </row>
    <row r="53" spans="1:11">
      <c r="C53" s="508" t="s">
        <v>507</v>
      </c>
      <c r="D53" s="508"/>
      <c r="E53" s="156">
        <v>20</v>
      </c>
      <c r="F53" s="27">
        <f>'Nota 20'!C15</f>
        <v>374448.33899999998</v>
      </c>
      <c r="G53" s="27">
        <f>'Nota 20'!B15</f>
        <v>374448.33899999998</v>
      </c>
      <c r="H53" s="152">
        <f>+F53-'Nota 20'!C11</f>
        <v>0</v>
      </c>
      <c r="I53" s="152">
        <f>+G53-'Nota 20'!B11</f>
        <v>0</v>
      </c>
      <c r="J53" s="152"/>
    </row>
    <row r="54" spans="1:11">
      <c r="A54" s="26"/>
      <c r="C54" s="508" t="s">
        <v>73</v>
      </c>
      <c r="D54" s="508"/>
      <c r="E54" s="154">
        <v>21</v>
      </c>
      <c r="F54" s="27">
        <f>' Nota 21'!B12</f>
        <v>12853764.946</v>
      </c>
      <c r="G54" s="27">
        <f>' Nota 21'!C12</f>
        <v>3153104.3679999998</v>
      </c>
      <c r="H54" s="152">
        <f>+F54-' Nota 21'!B12</f>
        <v>0</v>
      </c>
      <c r="I54" s="152">
        <f>+G54-' Nota 21'!C12</f>
        <v>0</v>
      </c>
      <c r="J54" s="152"/>
    </row>
    <row r="55" spans="1:11">
      <c r="C55" s="508" t="s">
        <v>173</v>
      </c>
      <c r="D55" s="508"/>
      <c r="E55" s="154">
        <v>21</v>
      </c>
      <c r="F55" s="27">
        <f>' Nota 21'!B21</f>
        <v>194842622.833</v>
      </c>
      <c r="G55" s="27">
        <f>' Nota 21'!C21</f>
        <v>27138726.539999999</v>
      </c>
      <c r="H55" s="152">
        <f>+F55-' Nota 21'!B21</f>
        <v>0</v>
      </c>
      <c r="I55" s="152">
        <f>+G55-' Nota 21'!C21</f>
        <v>0</v>
      </c>
      <c r="J55" s="152"/>
    </row>
    <row r="56" spans="1:11">
      <c r="C56" s="508" t="s">
        <v>495</v>
      </c>
      <c r="D56" s="508"/>
      <c r="E56" s="156">
        <v>23</v>
      </c>
      <c r="F56" s="27">
        <f>'Nota 23'!B9</f>
        <v>1261173972.3929999</v>
      </c>
      <c r="G56" s="27">
        <f>'Nota 23'!C9</f>
        <v>194013211.55599999</v>
      </c>
      <c r="H56" s="152">
        <f>+F56-'Nota 23'!B9</f>
        <v>0</v>
      </c>
      <c r="I56" s="152">
        <f>+G56-'Nota 23'!C9</f>
        <v>0</v>
      </c>
      <c r="J56" s="152"/>
    </row>
    <row r="57" spans="1:11">
      <c r="C57" s="512" t="s">
        <v>55</v>
      </c>
      <c r="D57" s="512"/>
      <c r="E57" s="318"/>
      <c r="F57" s="341">
        <f>SUM(F52:F56)</f>
        <v>1734544808.5109999</v>
      </c>
      <c r="G57" s="341">
        <f>SUM(G52:G56)</f>
        <v>489979490.80299997</v>
      </c>
    </row>
    <row r="58" spans="1:11">
      <c r="C58" s="508" t="s">
        <v>63</v>
      </c>
      <c r="D58" s="508"/>
      <c r="E58" s="156">
        <v>24</v>
      </c>
      <c r="F58" s="27">
        <f>'Nota 24'!B8</f>
        <v>0</v>
      </c>
      <c r="G58" s="27">
        <f>'Nota 24'!C8</f>
        <v>0</v>
      </c>
    </row>
    <row r="59" spans="1:11">
      <c r="B59" s="509" t="s">
        <v>174</v>
      </c>
      <c r="C59" s="509"/>
      <c r="D59" s="509"/>
      <c r="E59" s="126"/>
      <c r="F59" s="237">
        <f>F57</f>
        <v>1734544808.5109999</v>
      </c>
      <c r="G59" s="237">
        <f>G57</f>
        <v>489979490.80299997</v>
      </c>
      <c r="H59" s="152"/>
      <c r="I59" s="152"/>
      <c r="J59" s="152"/>
    </row>
    <row r="60" spans="1:11">
      <c r="A60" s="26"/>
      <c r="B60" s="26"/>
      <c r="C60" s="26"/>
      <c r="D60" s="26"/>
      <c r="E60" s="26"/>
      <c r="F60" s="27"/>
      <c r="G60" s="27"/>
      <c r="I60" s="152"/>
      <c r="J60" s="152"/>
    </row>
    <row r="61" spans="1:11">
      <c r="B61" s="509" t="s">
        <v>175</v>
      </c>
      <c r="C61" s="509"/>
      <c r="D61" s="509"/>
      <c r="E61" s="126"/>
      <c r="F61" s="237">
        <f>+F49+F59</f>
        <v>3072876749.3010001</v>
      </c>
      <c r="G61" s="237">
        <f>+G49+G59</f>
        <v>1194670934.8540001</v>
      </c>
      <c r="H61" s="152"/>
    </row>
    <row r="62" spans="1:11">
      <c r="B62" s="19"/>
      <c r="E62" s="239"/>
      <c r="F62" s="239"/>
      <c r="G62" s="239"/>
    </row>
    <row r="63" spans="1:11">
      <c r="B63" s="21" t="s">
        <v>285</v>
      </c>
      <c r="E63" s="150"/>
      <c r="F63" s="27"/>
      <c r="G63" s="27"/>
    </row>
    <row r="64" spans="1:11">
      <c r="B64" s="19"/>
      <c r="E64" s="150"/>
      <c r="F64" s="239"/>
    </row>
    <row r="65" spans="2:7">
      <c r="B65" s="19"/>
      <c r="E65" s="150"/>
      <c r="F65" s="27"/>
      <c r="G65" s="27"/>
    </row>
    <row r="67" spans="2:7">
      <c r="F67" s="461"/>
      <c r="G67" s="461"/>
    </row>
    <row r="68" spans="2:7">
      <c r="F68" s="461"/>
      <c r="G68" s="461"/>
    </row>
  </sheetData>
  <mergeCells count="41">
    <mergeCell ref="B61:D61"/>
    <mergeCell ref="C14:D14"/>
    <mergeCell ref="C15:D15"/>
    <mergeCell ref="C17:D17"/>
    <mergeCell ref="C18:D18"/>
    <mergeCell ref="C45:D45"/>
    <mergeCell ref="B59:D59"/>
    <mergeCell ref="B30:D30"/>
    <mergeCell ref="C40:D40"/>
    <mergeCell ref="C44:D44"/>
    <mergeCell ref="C46:D46"/>
    <mergeCell ref="C52:D52"/>
    <mergeCell ref="C55:D55"/>
    <mergeCell ref="C16:D16"/>
    <mergeCell ref="C38:D38"/>
    <mergeCell ref="C58:D58"/>
    <mergeCell ref="A7:G7"/>
    <mergeCell ref="A9:G9"/>
    <mergeCell ref="C57:D57"/>
    <mergeCell ref="C29:D29"/>
    <mergeCell ref="C27:D27"/>
    <mergeCell ref="C28:D28"/>
    <mergeCell ref="C23:D23"/>
    <mergeCell ref="C24:D24"/>
    <mergeCell ref="C26:D26"/>
    <mergeCell ref="C35:D35"/>
    <mergeCell ref="A8:G8"/>
    <mergeCell ref="C25:D25"/>
    <mergeCell ref="C53:D53"/>
    <mergeCell ref="B12:D12"/>
    <mergeCell ref="C39:D39"/>
    <mergeCell ref="C20:D20"/>
    <mergeCell ref="C56:D56"/>
    <mergeCell ref="B32:D32"/>
    <mergeCell ref="B51:D51"/>
    <mergeCell ref="B49:D49"/>
    <mergeCell ref="C34:D34"/>
    <mergeCell ref="C36:D36"/>
    <mergeCell ref="C37:D37"/>
    <mergeCell ref="C54:D54"/>
    <mergeCell ref="C43:D43"/>
  </mergeCells>
  <hyperlinks>
    <hyperlink ref="E14" location="'Nota 3'!A1" display="'Nota 3'!A1" xr:uid="{00000000-0004-0000-0100-000000000000}"/>
    <hyperlink ref="E15" location="'Nota 4'!A1" display="'Nota 4'!A1" xr:uid="{00000000-0004-0000-0100-000001000000}"/>
    <hyperlink ref="E17" location="'Nota 5'!A1" display="'Nota 5'!A1" xr:uid="{00000000-0004-0000-0100-000002000000}"/>
    <hyperlink ref="E18" location="'Nota 6'!A1" display="'Nota 6'!A1" xr:uid="{00000000-0004-0000-0100-000003000000}"/>
    <hyperlink ref="E20" location="'Nota 7'!A1" display="'Nota 7'!A1" xr:uid="{00000000-0004-0000-0100-000004000000}"/>
    <hyperlink ref="E23" location="'Nota 6'!A1" display="'Nota 6'!A1" xr:uid="{00000000-0004-0000-0100-000005000000}"/>
    <hyperlink ref="E26" location="'Nota 9'!A1" display="'Nota 9'!A1" xr:uid="{00000000-0004-0000-0100-000007000000}"/>
    <hyperlink ref="E27" location="'Nota 10'!A1" display="'Nota 10'!A1" xr:uid="{00000000-0004-0000-0100-000008000000}"/>
    <hyperlink ref="E28" location="'Nota 11'!A1" display="'Nota 11'!A1" xr:uid="{00000000-0004-0000-0100-000009000000}"/>
    <hyperlink ref="E34" location="'Nota 13'!A1" display="'Nota 13'!A1" xr:uid="{00000000-0004-0000-0100-00000B000000}"/>
    <hyperlink ref="E35" location="'Nota 14'!A1" display="'Nota 14'!A1" xr:uid="{00000000-0004-0000-0100-00000C000000}"/>
    <hyperlink ref="E44" location="'Nota 14'!A1" display="'Nota 14'!A1" xr:uid="{00000000-0004-0000-0100-00000D000000}"/>
    <hyperlink ref="E36" location="'Nota 15'!A1" display="'Nota 15'!A1" xr:uid="{00000000-0004-0000-0100-00000E000000}"/>
    <hyperlink ref="E37" location="'Nota 16'!A1" display="'Nota 16'!A1" xr:uid="{00000000-0004-0000-0100-00000F000000}"/>
    <hyperlink ref="E38" location="'Nota 17'!A1" display="'Nota 17'!A1" xr:uid="{00000000-0004-0000-0100-000010000000}"/>
    <hyperlink ref="E39" location="'Nota 18'!A1" display="'Nota 18'!A1" xr:uid="{00000000-0004-0000-0100-000011000000}"/>
    <hyperlink ref="E40" location="'Nota 19'!A1" display="'Nota 19'!A1" xr:uid="{00000000-0004-0000-0100-000012000000}"/>
    <hyperlink ref="E46" location="'Nota 19'!A1" display="'Nota 19'!A1" xr:uid="{00000000-0004-0000-0100-000013000000}"/>
    <hyperlink ref="E52" location="'Nota 20'!A1" display="'Nota 20'!A1" xr:uid="{00000000-0004-0000-0100-000014000000}"/>
    <hyperlink ref="E54" location="' Nota 21'!A1" display="' Nota 21'!A1" xr:uid="{00000000-0004-0000-0100-000017000000}"/>
    <hyperlink ref="E55" location="' Nota 21'!A1" display="' Nota 21'!A1" xr:uid="{00000000-0004-0000-0100-000019000000}"/>
    <hyperlink ref="E58" location="'Nota 24'!A1" display="'Nota 24'!A1" xr:uid="{00000000-0004-0000-0100-00001B000000}"/>
    <hyperlink ref="E1" location="Indice!A1" display="Indice" xr:uid="{00000000-0004-0000-0100-00001C000000}"/>
    <hyperlink ref="E43" location="'Nota 13'!A1" display="'Nota 13'!A1" xr:uid="{25C81847-38F6-43C6-B118-253236E1A927}"/>
    <hyperlink ref="E53" location="'Nota 20'!A1" display="'Nota 20'!A1" xr:uid="{902CA141-D4EE-4F22-9288-B29373ED9EEA}"/>
    <hyperlink ref="E56" location="'Nota 23'!A1" display="'Nota 23'!A1" xr:uid="{33A7F302-0EF5-4A0E-974A-5A663FD57A0A}"/>
    <hyperlink ref="E45" location="'Nota 14'!A1" display="'Nota 14'!A1" xr:uid="{3F3EE557-EB89-4F70-95FC-3A515610A78A}"/>
    <hyperlink ref="E19" location="'Nota 6'!A1" display="'Nota 6'!A1" xr:uid="{36CBFE7C-727B-439C-ABBA-7D993587D9FA}"/>
    <hyperlink ref="E16" location="'Nota 8.'!A1" display="'Nota 8.'!A1" xr:uid="{3232C9D0-8185-44E7-9BF8-B86173C3F569}"/>
    <hyperlink ref="E24" location="'Nota 8.'!A1" display="'Nota 8.'!A1" xr:uid="{5808FEA6-A363-43A2-B0A9-BD1AC45D1227}"/>
    <hyperlink ref="E25" location="'Nota 8.'!A1" display="'Nota 8.'!A1" xr:uid="{11B2F53C-D7F8-48AE-9A4A-E37C5BF1B093}"/>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29"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D48"/>
  <sheetViews>
    <sheetView showGridLines="0" topLeftCell="A40" zoomScaleNormal="100" zoomScaleSheetLayoutView="70" workbookViewId="0">
      <selection activeCell="B56" sqref="B56"/>
    </sheetView>
  </sheetViews>
  <sheetFormatPr baseColWidth="10" defaultColWidth="11.44140625" defaultRowHeight="13.2"/>
  <cols>
    <col min="1" max="1" width="66" style="21" customWidth="1"/>
    <col min="2" max="2" width="12.6640625" style="150" customWidth="1"/>
    <col min="3" max="3" width="16.88671875" style="178" customWidth="1"/>
    <col min="4" max="4" width="17.6640625" style="178" customWidth="1"/>
    <col min="5" max="16384" width="11.44140625" style="21"/>
  </cols>
  <sheetData>
    <row r="1" spans="1:4">
      <c r="A1" s="21" t="str">
        <f>Indice!C1</f>
        <v>GRUPO VAZQUEZ S.A.E.</v>
      </c>
      <c r="B1" s="154" t="s">
        <v>264</v>
      </c>
      <c r="D1" s="178" t="str">
        <f>ER!A4</f>
        <v xml:space="preserve"> </v>
      </c>
    </row>
    <row r="4" spans="1:4">
      <c r="A4" s="21" t="s">
        <v>40</v>
      </c>
    </row>
    <row r="6" spans="1:4">
      <c r="A6" s="19"/>
      <c r="B6" s="151"/>
      <c r="C6" s="108"/>
    </row>
    <row r="7" spans="1:4">
      <c r="A7" s="510" t="s">
        <v>1454</v>
      </c>
      <c r="B7" s="510"/>
      <c r="C7" s="510"/>
      <c r="D7" s="510"/>
    </row>
    <row r="8" spans="1:4">
      <c r="A8" s="510" t="str">
        <f>BG!A8</f>
        <v>Al 30 de Setiembre 2024</v>
      </c>
      <c r="B8" s="510"/>
      <c r="C8" s="510"/>
      <c r="D8" s="510"/>
    </row>
    <row r="9" spans="1:4">
      <c r="A9" s="517" t="s">
        <v>199</v>
      </c>
      <c r="B9" s="517"/>
      <c r="C9" s="517"/>
      <c r="D9" s="517"/>
    </row>
    <row r="10" spans="1:4">
      <c r="A10" s="517" t="s">
        <v>176</v>
      </c>
      <c r="B10" s="517"/>
      <c r="C10" s="517"/>
      <c r="D10" s="517"/>
    </row>
    <row r="11" spans="1:4">
      <c r="A11" s="39"/>
      <c r="B11" s="73"/>
      <c r="C11" s="107"/>
    </row>
    <row r="12" spans="1:4">
      <c r="A12" s="240"/>
      <c r="B12" s="241" t="s">
        <v>143</v>
      </c>
      <c r="C12" s="384" t="s">
        <v>1451</v>
      </c>
      <c r="D12" s="384" t="s">
        <v>1455</v>
      </c>
    </row>
    <row r="13" spans="1:4">
      <c r="A13" s="21" t="s">
        <v>56</v>
      </c>
      <c r="B13" s="156">
        <v>25</v>
      </c>
      <c r="C13" s="342">
        <f>'Nota 25'!B21</f>
        <v>1917280187.766</v>
      </c>
      <c r="D13" s="342">
        <f>'Nota 25'!C21</f>
        <v>193053655.75999999</v>
      </c>
    </row>
    <row r="14" spans="1:4">
      <c r="A14" s="21" t="s">
        <v>112</v>
      </c>
      <c r="B14" s="156">
        <v>26</v>
      </c>
      <c r="C14" s="342">
        <f>'Nota 26'!B15</f>
        <v>-467259591.96000004</v>
      </c>
      <c r="D14" s="342">
        <f>'Nota 26'!C15</f>
        <v>-64129475.616999999</v>
      </c>
    </row>
    <row r="15" spans="1:4">
      <c r="A15" s="126" t="s">
        <v>64</v>
      </c>
      <c r="B15" s="126"/>
      <c r="C15" s="343">
        <f>C13+C14</f>
        <v>1450020595.806</v>
      </c>
      <c r="D15" s="343">
        <f>D13+D14</f>
        <v>128924180.14299999</v>
      </c>
    </row>
    <row r="16" spans="1:4">
      <c r="A16" s="21" t="s">
        <v>177</v>
      </c>
      <c r="B16" s="156">
        <v>27</v>
      </c>
      <c r="C16" s="342">
        <f>'Nota 27'!B49</f>
        <v>-368399.18099999998</v>
      </c>
      <c r="D16" s="342">
        <f>'Nota 27'!E49</f>
        <v>-187282.30400000003</v>
      </c>
    </row>
    <row r="17" spans="1:4">
      <c r="A17" s="21" t="s">
        <v>179</v>
      </c>
      <c r="B17" s="156">
        <v>27</v>
      </c>
      <c r="C17" s="342">
        <f>'Nota 27'!C49</f>
        <v>-45759994.552000001</v>
      </c>
      <c r="D17" s="342">
        <f>'Nota 27'!F49</f>
        <v>-21982274.811000004</v>
      </c>
    </row>
    <row r="18" spans="1:4">
      <c r="A18" s="21" t="s">
        <v>181</v>
      </c>
      <c r="B18" s="156">
        <v>28</v>
      </c>
      <c r="C18" s="342">
        <f>+'Nota 28'!F14+'Nota 28'!B12</f>
        <v>-55588780.034999996</v>
      </c>
      <c r="D18" s="342">
        <f>+'Nota 28'!C12+'Nota 28'!G14</f>
        <v>-2673238.662</v>
      </c>
    </row>
    <row r="19" spans="1:4">
      <c r="A19" s="21" t="s">
        <v>1021</v>
      </c>
      <c r="B19" s="156">
        <v>28</v>
      </c>
      <c r="C19" s="342">
        <f>'Nota 28'!B25</f>
        <v>-1346342.037</v>
      </c>
      <c r="D19" s="342">
        <f>'Nota 28'!C25</f>
        <v>-474833.52899999998</v>
      </c>
    </row>
    <row r="20" spans="1:4">
      <c r="A20" s="126" t="s">
        <v>114</v>
      </c>
      <c r="B20" s="126"/>
      <c r="C20" s="343">
        <f>SUM(C15:C19)</f>
        <v>1346957080.0009999</v>
      </c>
      <c r="D20" s="343">
        <f>SUM(D15:D19)</f>
        <v>103606550.83699998</v>
      </c>
    </row>
    <row r="21" spans="1:4">
      <c r="A21" s="21" t="s">
        <v>427</v>
      </c>
      <c r="B21" s="156">
        <v>29</v>
      </c>
      <c r="C21" s="342">
        <f>-'Nota 29'!B12</f>
        <v>-50379692.085000001</v>
      </c>
      <c r="D21" s="342">
        <f>-'Nota 29'!C12</f>
        <v>-25805374.614999998</v>
      </c>
    </row>
    <row r="22" spans="1:4">
      <c r="A22" s="21" t="s">
        <v>428</v>
      </c>
      <c r="B22" s="156">
        <v>29</v>
      </c>
      <c r="C22" s="342">
        <f>-'Nota 29'!F10</f>
        <v>-35403415.523000002</v>
      </c>
      <c r="D22" s="342">
        <f>-'Nota 29'!G10</f>
        <v>888512.01800000004</v>
      </c>
    </row>
    <row r="23" spans="1:4">
      <c r="A23" s="157" t="s">
        <v>55</v>
      </c>
      <c r="B23" s="158"/>
      <c r="C23" s="344">
        <f>SUM(C21:C22)</f>
        <v>-85783107.60800001</v>
      </c>
      <c r="D23" s="344">
        <f>SUM(D21:D22)</f>
        <v>-24916862.596999999</v>
      </c>
    </row>
    <row r="24" spans="1:4">
      <c r="A24" s="21" t="s">
        <v>115</v>
      </c>
      <c r="B24" s="156">
        <v>30</v>
      </c>
      <c r="C24" s="342">
        <f>+'Nota 30'!B11</f>
        <v>0</v>
      </c>
      <c r="D24" s="342">
        <f>'Nota 30'!C11</f>
        <v>0</v>
      </c>
    </row>
    <row r="25" spans="1:4">
      <c r="A25" s="126" t="s">
        <v>291</v>
      </c>
      <c r="B25" s="126"/>
      <c r="C25" s="343">
        <f>C23+C24+C20</f>
        <v>1261173972.3929999</v>
      </c>
      <c r="D25" s="343">
        <f>D23+D24+D20</f>
        <v>78689688.23999998</v>
      </c>
    </row>
    <row r="26" spans="1:4">
      <c r="A26" s="21" t="s">
        <v>116</v>
      </c>
      <c r="B26" s="156">
        <v>31</v>
      </c>
      <c r="C26" s="342">
        <f>'Nota 31'!B12</f>
        <v>0</v>
      </c>
      <c r="D26" s="342">
        <f>'Nota 31'!C12</f>
        <v>0</v>
      </c>
    </row>
    <row r="27" spans="1:4">
      <c r="A27" s="126" t="s">
        <v>68</v>
      </c>
      <c r="B27" s="126"/>
      <c r="C27" s="343">
        <f>+C25+C26</f>
        <v>1261173972.3929999</v>
      </c>
      <c r="D27" s="343">
        <f>+D25+D26</f>
        <v>78689688.23999998</v>
      </c>
    </row>
    <row r="28" spans="1:4">
      <c r="A28" s="21" t="s">
        <v>41</v>
      </c>
      <c r="B28" s="154">
        <v>32</v>
      </c>
      <c r="C28" s="342">
        <f>'Nota 32'!B10</f>
        <v>0</v>
      </c>
      <c r="D28" s="342">
        <f>'Nota 32'!C10</f>
        <v>-3293192.5890000002</v>
      </c>
    </row>
    <row r="29" spans="1:4">
      <c r="A29" s="126" t="s">
        <v>292</v>
      </c>
      <c r="B29" s="126"/>
      <c r="C29" s="343">
        <f>C27+C28</f>
        <v>1261173972.3929999</v>
      </c>
      <c r="D29" s="343">
        <f>D27+D28</f>
        <v>75396495.650999978</v>
      </c>
    </row>
    <row r="30" spans="1:4">
      <c r="A30" s="21" t="s">
        <v>65</v>
      </c>
      <c r="B30" s="156">
        <v>33</v>
      </c>
      <c r="C30" s="345">
        <v>0</v>
      </c>
      <c r="D30" s="345">
        <v>0</v>
      </c>
    </row>
    <row r="31" spans="1:4">
      <c r="A31" s="21" t="s">
        <v>66</v>
      </c>
      <c r="B31" s="156">
        <v>34</v>
      </c>
      <c r="C31" s="342">
        <f>'Nota 34'!B12</f>
        <v>0</v>
      </c>
      <c r="D31" s="342">
        <f>'Nota 34'!C12</f>
        <v>0</v>
      </c>
    </row>
    <row r="32" spans="1:4">
      <c r="A32" s="126" t="s">
        <v>184</v>
      </c>
      <c r="B32" s="126"/>
      <c r="C32" s="343">
        <f>C29+C30+C31</f>
        <v>1261173972.3929999</v>
      </c>
      <c r="D32" s="343">
        <f>D29+D30+D31</f>
        <v>75396495.650999978</v>
      </c>
    </row>
    <row r="33" spans="1:4">
      <c r="A33" s="12" t="s">
        <v>67</v>
      </c>
      <c r="B33" s="156">
        <v>35</v>
      </c>
      <c r="C33" s="342">
        <f>+'Nota 35'!B11</f>
        <v>475376.54443761776</v>
      </c>
      <c r="D33" s="342">
        <f>+'Nota 35'!C11</f>
        <v>28419.334960799093</v>
      </c>
    </row>
    <row r="34" spans="1:4">
      <c r="C34" s="242"/>
      <c r="D34" s="242"/>
    </row>
    <row r="35" spans="1:4">
      <c r="A35" s="19"/>
      <c r="B35" s="151"/>
      <c r="C35" s="109"/>
      <c r="D35" s="109"/>
    </row>
    <row r="36" spans="1:4">
      <c r="A36" s="21" t="s">
        <v>285</v>
      </c>
    </row>
    <row r="40" spans="1:4">
      <c r="C40" s="398"/>
      <c r="D40" s="398"/>
    </row>
    <row r="41" spans="1:4">
      <c r="A41" s="21" t="s">
        <v>40</v>
      </c>
    </row>
    <row r="42" spans="1:4">
      <c r="A42" s="177"/>
      <c r="B42" s="74"/>
      <c r="C42" s="516"/>
      <c r="D42" s="516"/>
    </row>
    <row r="43" spans="1:4">
      <c r="A43" s="40"/>
      <c r="B43" s="75"/>
      <c r="D43" s="110"/>
    </row>
    <row r="48" spans="1:4">
      <c r="A48" s="179"/>
      <c r="C48" s="516"/>
      <c r="D48" s="516"/>
    </row>
  </sheetData>
  <mergeCells count="6">
    <mergeCell ref="C48:D48"/>
    <mergeCell ref="A7:D7"/>
    <mergeCell ref="A8:D8"/>
    <mergeCell ref="A9:D9"/>
    <mergeCell ref="A10:D10"/>
    <mergeCell ref="C42:D42"/>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2" location="'Nota 29'!A1" display="'Nota 29'!A1" xr:uid="{00000000-0004-0000-0200-000005000000}"/>
    <hyperlink ref="B21" location="'Nota 29'!A1" display="'Nota 29'!A1" xr:uid="{00000000-0004-0000-0200-000006000000}"/>
    <hyperlink ref="B24" location="'Nota 30'!A1" display="'Nota 30'!A1" xr:uid="{00000000-0004-0000-0200-000007000000}"/>
    <hyperlink ref="B26" location="'Nota 31'!A1" display="'Nota 31'!A1" xr:uid="{00000000-0004-0000-0200-000008000000}"/>
    <hyperlink ref="B28" location="'Nota 32'!A1" display="'Nota 32'!A1" xr:uid="{00000000-0004-0000-0200-000009000000}"/>
    <hyperlink ref="B30" location="'Nota 33'!A1" display="'Nota 33'!A1" xr:uid="{00000000-0004-0000-0200-00000A000000}"/>
    <hyperlink ref="B31" location="'Nota 34'!A1" display="'Nota 34'!A1" xr:uid="{00000000-0004-0000-0200-00000B000000}"/>
    <hyperlink ref="B33" location="'Nota 35'!A1" display="'Nota 35'!A1" xr:uid="{00000000-0004-0000-0200-00000C000000}"/>
    <hyperlink ref="B1" location="Indice!A1" display="Indice" xr:uid="{00000000-0004-0000-0200-00000D000000}"/>
    <hyperlink ref="B19" location="'Nota 28'!A1" display="'Nota 28'!A1" xr:uid="{EF502A2E-42A6-4C4F-8614-0CB0495891BD}"/>
  </hyperlinks>
  <printOptions horizontalCentered="1"/>
  <pageMargins left="0.31496062992125984" right="0.70866141732283472" top="0.74803149606299213" bottom="0.74803149606299213" header="0.31496062992125984" footer="0.31496062992125984"/>
  <pageSetup paperSize="9" scale="8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H50"/>
  <sheetViews>
    <sheetView showGridLines="0" topLeftCell="A30" zoomScale="85" zoomScaleNormal="85" workbookViewId="0">
      <pane ySplit="1" topLeftCell="A46" activePane="bottomLeft" state="frozen"/>
      <selection activeCell="A30" sqref="A30"/>
      <selection pane="bottomLeft" activeCell="K63" sqref="K63"/>
    </sheetView>
  </sheetViews>
  <sheetFormatPr baseColWidth="10" defaultColWidth="11.44140625" defaultRowHeight="13.2"/>
  <cols>
    <col min="1" max="1" width="42.33203125" style="21" customWidth="1"/>
    <col min="2" max="2" width="0.88671875" style="21" customWidth="1"/>
    <col min="3" max="3" width="19.5546875" style="33" customWidth="1"/>
    <col min="4" max="4" width="1" style="33" customWidth="1"/>
    <col min="5" max="5" width="18.5546875" style="33" customWidth="1"/>
    <col min="6" max="6" width="1" style="35" customWidth="1"/>
    <col min="7" max="7" width="18.109375" style="33" customWidth="1"/>
    <col min="8" max="8" width="0.88671875" style="35" customWidth="1"/>
    <col min="9" max="9" width="18.88671875" style="33" customWidth="1"/>
    <col min="10" max="10" width="1" style="35" customWidth="1"/>
    <col min="11" max="11" width="20" style="33" customWidth="1"/>
    <col min="12" max="12" width="0.6640625" style="35" customWidth="1"/>
    <col min="13" max="13" width="18.44140625" style="33" customWidth="1"/>
    <col min="14" max="14" width="0.6640625" style="35" customWidth="1"/>
    <col min="15" max="15" width="20.44140625" style="33" customWidth="1"/>
    <col min="16" max="16" width="1.109375" style="35" customWidth="1"/>
    <col min="17" max="17" width="19.6640625" style="33" customWidth="1"/>
    <col min="18" max="18" width="1.109375" style="35" customWidth="1"/>
    <col min="19" max="19" width="19.6640625" style="33" customWidth="1"/>
    <col min="20" max="20" width="1.109375" style="29" customWidth="1"/>
    <col min="21" max="21" width="17.44140625" style="21" bestFit="1" customWidth="1"/>
    <col min="22" max="22" width="1.109375" style="21" customWidth="1"/>
    <col min="23" max="23" width="15.6640625" style="21" bestFit="1" customWidth="1"/>
    <col min="24" max="24" width="14" style="21" bestFit="1" customWidth="1"/>
    <col min="25" max="25" width="6.6640625" style="21" customWidth="1"/>
    <col min="26" max="26" width="12.44140625" style="21" customWidth="1"/>
    <col min="27" max="27" width="15.109375" style="21" bestFit="1" customWidth="1"/>
    <col min="28" max="29" width="12.33203125" style="21" bestFit="1" customWidth="1"/>
    <col min="30" max="31" width="14.6640625" style="21" bestFit="1" customWidth="1"/>
    <col min="32" max="32" width="13.6640625" style="21" bestFit="1" customWidth="1"/>
    <col min="33" max="33" width="14.109375" style="21" bestFit="1" customWidth="1"/>
    <col min="34" max="34" width="15.109375" style="21" bestFit="1" customWidth="1"/>
    <col min="35" max="16384" width="11.44140625" style="21"/>
  </cols>
  <sheetData>
    <row r="1" spans="1:34">
      <c r="A1" s="21" t="str">
        <f>Indice!C1</f>
        <v>GRUPO VAZQUEZ S.A.E.</v>
      </c>
      <c r="I1" s="243" t="s">
        <v>264</v>
      </c>
    </row>
    <row r="3" spans="1:34">
      <c r="O3" s="19"/>
      <c r="U3" s="28"/>
    </row>
    <row r="4" spans="1:34">
      <c r="O4" s="19"/>
      <c r="U4" s="28"/>
    </row>
    <row r="5" spans="1:34">
      <c r="O5" s="363"/>
      <c r="U5" s="28"/>
    </row>
    <row r="6" spans="1:34">
      <c r="O6" s="363"/>
      <c r="U6" s="28"/>
    </row>
    <row r="7" spans="1:34">
      <c r="B7" s="19"/>
      <c r="C7" s="19"/>
      <c r="D7" s="19"/>
      <c r="E7" s="19"/>
      <c r="F7" s="19"/>
      <c r="G7" s="510" t="s">
        <v>362</v>
      </c>
      <c r="H7" s="510"/>
      <c r="I7" s="510"/>
      <c r="J7" s="510"/>
      <c r="K7" s="510"/>
      <c r="L7" s="19"/>
      <c r="M7" s="19"/>
      <c r="N7" s="19"/>
      <c r="O7" s="19"/>
      <c r="P7" s="19"/>
      <c r="Q7" s="19"/>
      <c r="R7" s="19"/>
      <c r="S7" s="19"/>
      <c r="U7" s="28"/>
    </row>
    <row r="8" spans="1:34">
      <c r="A8" s="19"/>
      <c r="B8" s="19"/>
      <c r="C8" s="19"/>
      <c r="D8" s="19"/>
      <c r="E8" s="19"/>
      <c r="F8" s="19"/>
      <c r="G8" s="19"/>
      <c r="H8" s="19"/>
      <c r="I8" s="379" t="str">
        <f>ER!A8</f>
        <v>Al 30 de Setiembre 2024</v>
      </c>
      <c r="J8" s="19"/>
      <c r="K8" s="19"/>
      <c r="L8" s="19"/>
      <c r="M8" s="19"/>
      <c r="N8" s="19"/>
      <c r="O8" s="19"/>
      <c r="P8" s="19"/>
      <c r="Q8" s="19"/>
      <c r="R8" s="19"/>
      <c r="S8" s="19"/>
      <c r="U8" s="28"/>
    </row>
    <row r="9" spans="1:34">
      <c r="A9" s="517" t="s">
        <v>200</v>
      </c>
      <c r="B9" s="517"/>
      <c r="C9" s="517"/>
      <c r="D9" s="517"/>
      <c r="E9" s="517"/>
      <c r="F9" s="517"/>
      <c r="G9" s="517"/>
      <c r="H9" s="517"/>
      <c r="I9" s="517"/>
      <c r="J9" s="517"/>
      <c r="K9" s="517"/>
      <c r="L9" s="517"/>
      <c r="M9" s="517"/>
      <c r="N9" s="517"/>
      <c r="O9" s="517"/>
      <c r="P9" s="517"/>
      <c r="Q9" s="517"/>
      <c r="R9" s="517"/>
      <c r="S9" s="517"/>
      <c r="U9" s="28"/>
    </row>
    <row r="10" spans="1:34">
      <c r="A10" s="517" t="s">
        <v>185</v>
      </c>
      <c r="B10" s="517"/>
      <c r="C10" s="517"/>
      <c r="D10" s="517"/>
      <c r="E10" s="517"/>
      <c r="F10" s="517"/>
      <c r="G10" s="517"/>
      <c r="H10" s="517"/>
      <c r="I10" s="517"/>
      <c r="J10" s="517"/>
      <c r="K10" s="517"/>
      <c r="L10" s="517"/>
      <c r="M10" s="517"/>
      <c r="N10" s="517"/>
      <c r="O10" s="517"/>
      <c r="P10" s="517"/>
      <c r="Q10" s="517"/>
      <c r="R10" s="517"/>
      <c r="S10" s="517"/>
      <c r="U10" s="28"/>
    </row>
    <row r="11" spans="1:34">
      <c r="A11" s="179"/>
      <c r="B11" s="179"/>
      <c r="C11" s="179"/>
      <c r="D11" s="179"/>
      <c r="E11" s="179"/>
      <c r="F11" s="179"/>
      <c r="G11" s="179"/>
      <c r="H11" s="179"/>
      <c r="I11" s="179"/>
      <c r="J11" s="179"/>
      <c r="K11" s="179"/>
      <c r="L11" s="179"/>
      <c r="M11" s="179"/>
      <c r="N11" s="179"/>
      <c r="O11" s="179"/>
      <c r="P11" s="179"/>
      <c r="Q11" s="179"/>
      <c r="R11" s="179"/>
      <c r="S11" s="179"/>
      <c r="U11" s="28"/>
    </row>
    <row r="12" spans="1:34">
      <c r="A12" s="179"/>
      <c r="B12" s="179"/>
      <c r="C12" s="179"/>
      <c r="D12" s="179"/>
      <c r="E12" s="179"/>
      <c r="F12" s="179"/>
      <c r="G12" s="179"/>
      <c r="H12" s="179"/>
      <c r="I12" s="179"/>
      <c r="J12" s="179"/>
      <c r="K12" s="179"/>
      <c r="L12" s="179"/>
      <c r="M12" s="179"/>
      <c r="N12" s="179"/>
      <c r="O12" s="179"/>
      <c r="P12" s="179"/>
      <c r="Q12" s="179"/>
      <c r="R12" s="179"/>
      <c r="S12" s="179"/>
      <c r="U12" s="28"/>
    </row>
    <row r="13" spans="1:34" ht="25.5" customHeight="1">
      <c r="A13" s="36"/>
      <c r="B13" s="36"/>
      <c r="C13" s="521" t="s">
        <v>189</v>
      </c>
      <c r="D13" s="521"/>
      <c r="E13" s="521"/>
      <c r="F13" s="521"/>
      <c r="G13" s="521"/>
      <c r="H13" s="36"/>
      <c r="I13" s="518" t="s">
        <v>38</v>
      </c>
      <c r="J13" s="36"/>
      <c r="K13" s="518" t="s">
        <v>72</v>
      </c>
      <c r="L13" s="36"/>
      <c r="M13" s="521" t="s">
        <v>295</v>
      </c>
      <c r="N13" s="521"/>
      <c r="O13" s="521"/>
      <c r="P13" s="521"/>
      <c r="Q13" s="521"/>
      <c r="R13" s="521"/>
      <c r="S13" s="521"/>
      <c r="U13" s="518" t="s">
        <v>74</v>
      </c>
      <c r="W13" s="518" t="s">
        <v>3</v>
      </c>
      <c r="AA13" s="30"/>
      <c r="AB13" s="30"/>
      <c r="AC13" s="38"/>
      <c r="AD13" s="30"/>
      <c r="AE13" s="38"/>
      <c r="AH13" s="33"/>
    </row>
    <row r="14" spans="1:34" ht="15" customHeight="1">
      <c r="A14" s="520"/>
      <c r="C14" s="518" t="s">
        <v>70</v>
      </c>
      <c r="D14" s="37"/>
      <c r="E14" s="518" t="s">
        <v>479</v>
      </c>
      <c r="F14" s="37"/>
      <c r="G14" s="518" t="s">
        <v>71</v>
      </c>
      <c r="H14" s="37"/>
      <c r="I14" s="518"/>
      <c r="J14" s="37"/>
      <c r="K14" s="518"/>
      <c r="L14" s="37"/>
      <c r="M14" s="518" t="s">
        <v>73</v>
      </c>
      <c r="N14" s="37"/>
      <c r="O14" s="518" t="s">
        <v>1387</v>
      </c>
      <c r="P14" s="37"/>
      <c r="Q14" s="518" t="s">
        <v>39</v>
      </c>
      <c r="R14" s="37"/>
      <c r="S14" s="518" t="s">
        <v>463</v>
      </c>
      <c r="U14" s="518"/>
      <c r="V14" s="37"/>
      <c r="W14" s="518"/>
      <c r="AA14" s="30"/>
      <c r="AB14" s="30"/>
      <c r="AC14" s="38"/>
      <c r="AD14" s="30"/>
      <c r="AE14" s="38"/>
      <c r="AH14" s="33"/>
    </row>
    <row r="15" spans="1:34" ht="15.75" customHeight="1">
      <c r="A15" s="520"/>
      <c r="C15" s="519"/>
      <c r="D15" s="37"/>
      <c r="E15" s="519"/>
      <c r="F15" s="37"/>
      <c r="G15" s="519"/>
      <c r="H15" s="37"/>
      <c r="I15" s="519"/>
      <c r="J15" s="37"/>
      <c r="K15" s="519"/>
      <c r="L15" s="37"/>
      <c r="M15" s="519"/>
      <c r="N15" s="37"/>
      <c r="O15" s="519"/>
      <c r="P15" s="37"/>
      <c r="Q15" s="519" t="s">
        <v>3</v>
      </c>
      <c r="R15" s="37"/>
      <c r="S15" s="519" t="s">
        <v>3</v>
      </c>
      <c r="U15" s="519"/>
      <c r="V15" s="37"/>
      <c r="W15" s="519"/>
      <c r="AA15" s="33"/>
      <c r="AB15" s="33"/>
      <c r="AC15" s="35"/>
      <c r="AD15" s="33"/>
      <c r="AE15" s="35"/>
      <c r="AF15" s="33"/>
      <c r="AG15" s="35"/>
      <c r="AH15" s="33"/>
    </row>
    <row r="16" spans="1:34" ht="8.1" customHeight="1">
      <c r="D16" s="35"/>
      <c r="U16" s="28"/>
      <c r="AA16" s="30"/>
      <c r="AB16" s="30"/>
      <c r="AC16" s="38"/>
      <c r="AD16" s="30"/>
      <c r="AE16" s="38"/>
      <c r="AH16" s="33"/>
    </row>
    <row r="17" spans="1:34">
      <c r="A17" s="41" t="s">
        <v>1187</v>
      </c>
      <c r="B17" s="19"/>
      <c r="C17" s="353">
        <v>265300000</v>
      </c>
      <c r="D17" s="354"/>
      <c r="E17" s="353">
        <v>374448</v>
      </c>
      <c r="F17" s="354"/>
      <c r="G17" s="353">
        <v>0</v>
      </c>
      <c r="H17" s="354"/>
      <c r="I17" s="353">
        <v>0</v>
      </c>
      <c r="J17" s="354"/>
      <c r="K17" s="353">
        <v>0</v>
      </c>
      <c r="L17" s="354"/>
      <c r="M17" s="353">
        <v>1924227</v>
      </c>
      <c r="N17" s="354"/>
      <c r="O17" s="353">
        <v>18894835</v>
      </c>
      <c r="P17" s="354"/>
      <c r="Q17" s="353">
        <v>0</v>
      </c>
      <c r="R17" s="354"/>
      <c r="S17" s="353">
        <v>24577548</v>
      </c>
      <c r="T17" s="355"/>
      <c r="U17" s="353">
        <v>0</v>
      </c>
      <c r="V17" s="355"/>
      <c r="W17" s="353">
        <v>311071058</v>
      </c>
      <c r="X17" s="29"/>
      <c r="AA17" s="33"/>
      <c r="AB17" s="33"/>
      <c r="AC17" s="35"/>
      <c r="AD17" s="30"/>
      <c r="AE17" s="35"/>
      <c r="AH17" s="244"/>
    </row>
    <row r="18" spans="1:34">
      <c r="A18" s="21" t="s">
        <v>296</v>
      </c>
      <c r="C18" s="137"/>
      <c r="D18" s="160"/>
      <c r="E18" s="137"/>
      <c r="F18" s="160"/>
      <c r="G18" s="137"/>
      <c r="H18" s="160"/>
      <c r="I18" s="137"/>
      <c r="J18" s="160"/>
      <c r="K18" s="137"/>
      <c r="L18" s="160"/>
      <c r="M18" s="137"/>
      <c r="N18" s="160"/>
      <c r="O18" s="137"/>
      <c r="P18" s="160"/>
      <c r="Q18" s="137"/>
      <c r="R18" s="160"/>
      <c r="S18" s="137"/>
      <c r="T18" s="245"/>
      <c r="U18" s="137"/>
      <c r="V18" s="245"/>
      <c r="W18" s="137">
        <v>0</v>
      </c>
      <c r="X18" s="29"/>
      <c r="AA18" s="33"/>
      <c r="AB18" s="33"/>
      <c r="AC18" s="35"/>
      <c r="AD18" s="33"/>
      <c r="AE18" s="35"/>
      <c r="AF18" s="33"/>
      <c r="AG18" s="35"/>
      <c r="AH18" s="33"/>
    </row>
    <row r="19" spans="1:34">
      <c r="A19" s="41" t="s">
        <v>69</v>
      </c>
      <c r="C19" s="353">
        <v>265300000</v>
      </c>
      <c r="D19" s="354"/>
      <c r="E19" s="353">
        <v>374448</v>
      </c>
      <c r="F19" s="354"/>
      <c r="G19" s="353">
        <v>0</v>
      </c>
      <c r="H19" s="354"/>
      <c r="I19" s="353">
        <v>0</v>
      </c>
      <c r="J19" s="354"/>
      <c r="K19" s="353">
        <v>0</v>
      </c>
      <c r="L19" s="354"/>
      <c r="M19" s="353">
        <v>1924227</v>
      </c>
      <c r="N19" s="354"/>
      <c r="O19" s="353">
        <v>18894835</v>
      </c>
      <c r="P19" s="354"/>
      <c r="Q19" s="353">
        <v>0</v>
      </c>
      <c r="R19" s="354"/>
      <c r="S19" s="353">
        <v>24577548</v>
      </c>
      <c r="T19" s="355"/>
      <c r="U19" s="353">
        <v>0</v>
      </c>
      <c r="V19" s="355"/>
      <c r="W19" s="353">
        <v>311071058</v>
      </c>
      <c r="X19" s="29"/>
      <c r="AA19" s="33"/>
      <c r="AB19" s="33"/>
      <c r="AC19" s="35"/>
      <c r="AD19" s="33"/>
      <c r="AE19" s="35"/>
      <c r="AF19" s="33"/>
      <c r="AG19" s="35"/>
      <c r="AH19" s="33"/>
    </row>
    <row r="20" spans="1:34">
      <c r="A20" s="46" t="s">
        <v>1121</v>
      </c>
      <c r="C20" s="348"/>
      <c r="D20" s="349"/>
      <c r="E20" s="348"/>
      <c r="F20" s="348"/>
      <c r="G20" s="348"/>
      <c r="H20" s="348"/>
      <c r="I20" s="348"/>
      <c r="J20" s="348"/>
      <c r="K20" s="348"/>
      <c r="L20" s="348"/>
      <c r="M20" s="348"/>
      <c r="N20" s="348"/>
      <c r="O20" s="348"/>
      <c r="P20" s="349"/>
      <c r="Q20" s="348">
        <v>24577547.752999999</v>
      </c>
      <c r="R20" s="349"/>
      <c r="S20" s="348">
        <v>-24577548</v>
      </c>
      <c r="T20" s="350"/>
      <c r="U20" s="348">
        <v>0</v>
      </c>
      <c r="V20" s="348"/>
      <c r="W20" s="348">
        <f>SUM(C20:U20)</f>
        <v>-0.24700000137090683</v>
      </c>
      <c r="AA20" s="33"/>
      <c r="AB20" s="33"/>
      <c r="AC20" s="35"/>
      <c r="AD20" s="33"/>
      <c r="AE20" s="35"/>
      <c r="AF20" s="33"/>
      <c r="AG20" s="35"/>
      <c r="AH20" s="33"/>
    </row>
    <row r="21" spans="1:34" hidden="1">
      <c r="A21" s="1" t="s">
        <v>75</v>
      </c>
      <c r="C21" s="351"/>
      <c r="D21" s="351"/>
      <c r="E21" s="352"/>
      <c r="F21" s="351"/>
      <c r="G21" s="352"/>
      <c r="H21" s="351"/>
      <c r="I21" s="352"/>
      <c r="J21" s="351"/>
      <c r="K21" s="352"/>
      <c r="L21" s="351"/>
      <c r="M21" s="352"/>
      <c r="N21" s="351"/>
      <c r="O21" s="352"/>
      <c r="P21" s="351"/>
      <c r="Q21" s="352"/>
      <c r="R21" s="351"/>
      <c r="S21" s="351"/>
      <c r="T21" s="352"/>
      <c r="U21" s="352">
        <v>0</v>
      </c>
      <c r="V21" s="352"/>
      <c r="W21" s="348">
        <f t="shared" ref="W21:W29" si="0">SUM(C21:U21)</f>
        <v>0</v>
      </c>
      <c r="AA21" s="33"/>
      <c r="AB21" s="33"/>
      <c r="AC21" s="35"/>
      <c r="AD21" s="33"/>
      <c r="AE21" s="35"/>
      <c r="AF21" s="33"/>
      <c r="AG21" s="35"/>
      <c r="AH21" s="33"/>
    </row>
    <row r="22" spans="1:34" hidden="1">
      <c r="A22" s="1" t="s">
        <v>1020</v>
      </c>
      <c r="C22" s="351"/>
      <c r="D22" s="351"/>
      <c r="E22" s="352"/>
      <c r="F22" s="351"/>
      <c r="G22" s="352"/>
      <c r="H22" s="351"/>
      <c r="I22" s="352"/>
      <c r="J22" s="351"/>
      <c r="K22" s="352"/>
      <c r="L22" s="351"/>
      <c r="M22" s="352"/>
      <c r="N22" s="351"/>
      <c r="O22" s="352"/>
      <c r="P22" s="351"/>
      <c r="Q22" s="352"/>
      <c r="R22" s="351"/>
      <c r="S22" s="351"/>
      <c r="T22" s="352"/>
      <c r="U22" s="352"/>
      <c r="V22" s="352"/>
      <c r="W22" s="348">
        <f t="shared" si="0"/>
        <v>0</v>
      </c>
      <c r="AA22" s="33"/>
      <c r="AB22" s="33"/>
      <c r="AC22" s="35"/>
      <c r="AD22" s="33"/>
      <c r="AE22" s="35"/>
      <c r="AF22" s="33"/>
      <c r="AG22" s="35"/>
      <c r="AH22" s="33"/>
    </row>
    <row r="23" spans="1:34">
      <c r="A23" s="1" t="s">
        <v>477</v>
      </c>
      <c r="C23" s="352"/>
      <c r="D23" s="351"/>
      <c r="E23" s="352"/>
      <c r="F23" s="351"/>
      <c r="G23" s="352"/>
      <c r="H23" s="351"/>
      <c r="I23" s="352"/>
      <c r="J23" s="351"/>
      <c r="K23" s="352"/>
      <c r="L23" s="351"/>
      <c r="M23" s="352">
        <v>1228877.388</v>
      </c>
      <c r="N23" s="351"/>
      <c r="O23" s="352"/>
      <c r="P23" s="351"/>
      <c r="Q23" s="352"/>
      <c r="R23" s="351"/>
      <c r="S23" s="351"/>
      <c r="T23" s="352"/>
      <c r="U23" s="352"/>
      <c r="V23" s="352"/>
      <c r="W23" s="348">
        <f t="shared" si="0"/>
        <v>1228877.388</v>
      </c>
      <c r="AA23" s="33"/>
      <c r="AB23" s="33"/>
      <c r="AC23" s="35"/>
      <c r="AD23" s="33"/>
      <c r="AE23" s="35"/>
      <c r="AF23" s="33"/>
      <c r="AG23" s="35"/>
      <c r="AH23" s="33"/>
    </row>
    <row r="24" spans="1:34">
      <c r="A24" s="1" t="s">
        <v>894</v>
      </c>
      <c r="C24" s="352"/>
      <c r="D24" s="351"/>
      <c r="E24" s="352"/>
      <c r="F24" s="351"/>
      <c r="G24" s="352"/>
      <c r="H24" s="351"/>
      <c r="I24" s="352"/>
      <c r="J24" s="351"/>
      <c r="K24" s="352"/>
      <c r="L24" s="351"/>
      <c r="M24" s="351"/>
      <c r="N24" s="351"/>
      <c r="O24" s="352"/>
      <c r="P24" s="351"/>
      <c r="Q24" s="352">
        <v>-24577547.752999999</v>
      </c>
      <c r="R24" s="351"/>
      <c r="S24" s="351"/>
      <c r="T24" s="352"/>
      <c r="U24" s="352"/>
      <c r="V24" s="352"/>
      <c r="W24" s="348">
        <f t="shared" si="0"/>
        <v>-24577547.752999999</v>
      </c>
      <c r="AA24" s="33"/>
      <c r="AB24" s="33"/>
      <c r="AC24" s="35"/>
      <c r="AD24" s="33"/>
      <c r="AE24" s="35"/>
      <c r="AF24" s="33"/>
      <c r="AG24" s="35"/>
      <c r="AH24" s="33"/>
    </row>
    <row r="25" spans="1:34">
      <c r="A25" s="1" t="s">
        <v>478</v>
      </c>
      <c r="C25" s="352"/>
      <c r="D25" s="351"/>
      <c r="E25" s="352"/>
      <c r="F25" s="351"/>
      <c r="G25" s="352"/>
      <c r="H25" s="351"/>
      <c r="I25" s="351"/>
      <c r="J25" s="351"/>
      <c r="K25" s="352"/>
      <c r="L25" s="351"/>
      <c r="M25" s="352"/>
      <c r="N25" s="351"/>
      <c r="O25" s="352"/>
      <c r="P25" s="351"/>
      <c r="Q25" s="352"/>
      <c r="R25" s="351"/>
      <c r="S25" s="352"/>
      <c r="T25" s="352"/>
      <c r="U25" s="352"/>
      <c r="V25" s="352"/>
      <c r="W25" s="348">
        <f t="shared" si="0"/>
        <v>0</v>
      </c>
      <c r="AA25" s="33"/>
      <c r="AB25" s="33"/>
      <c r="AC25" s="35"/>
      <c r="AD25" s="33"/>
      <c r="AE25" s="35"/>
      <c r="AF25" s="33"/>
      <c r="AG25" s="35"/>
      <c r="AH25" s="33"/>
    </row>
    <row r="26" spans="1:34">
      <c r="A26" s="1" t="s">
        <v>480</v>
      </c>
      <c r="C26" s="348"/>
      <c r="D26" s="351"/>
      <c r="E26" s="348"/>
      <c r="F26" s="351"/>
      <c r="G26" s="348"/>
      <c r="H26" s="351"/>
      <c r="I26" s="348"/>
      <c r="J26" s="351"/>
      <c r="K26" s="348"/>
      <c r="L26" s="351"/>
      <c r="M26" s="348"/>
      <c r="N26" s="351"/>
      <c r="O26" s="352">
        <v>16344069.255999999</v>
      </c>
      <c r="P26" s="351"/>
      <c r="Q26" s="21"/>
      <c r="R26" s="351"/>
      <c r="S26" s="348"/>
      <c r="T26" s="352"/>
      <c r="U26" s="348"/>
      <c r="V26" s="352"/>
      <c r="W26" s="348">
        <f t="shared" si="0"/>
        <v>16344069.255999999</v>
      </c>
      <c r="AA26" s="33"/>
      <c r="AB26" s="33"/>
      <c r="AC26" s="35"/>
      <c r="AD26" s="33"/>
      <c r="AE26" s="35"/>
      <c r="AF26" s="33"/>
      <c r="AG26" s="35"/>
      <c r="AH26" s="33"/>
    </row>
    <row r="27" spans="1:34" hidden="1">
      <c r="A27" s="1" t="s">
        <v>77</v>
      </c>
      <c r="C27" s="348"/>
      <c r="D27" s="351"/>
      <c r="E27" s="348"/>
      <c r="F27" s="351"/>
      <c r="G27" s="348"/>
      <c r="H27" s="351"/>
      <c r="I27" s="348"/>
      <c r="J27" s="351"/>
      <c r="K27" s="348"/>
      <c r="L27" s="351"/>
      <c r="M27" s="348"/>
      <c r="N27" s="351"/>
      <c r="O27" s="348"/>
      <c r="P27" s="351"/>
      <c r="Q27" s="348"/>
      <c r="R27" s="351"/>
      <c r="S27" s="348"/>
      <c r="T27" s="352"/>
      <c r="U27" s="348"/>
      <c r="V27" s="352"/>
      <c r="W27" s="348">
        <f t="shared" si="0"/>
        <v>0</v>
      </c>
      <c r="AA27" s="33"/>
      <c r="AB27" s="33"/>
      <c r="AC27" s="35"/>
      <c r="AD27" s="33"/>
      <c r="AE27" s="35"/>
      <c r="AF27" s="33"/>
      <c r="AG27" s="35"/>
      <c r="AH27" s="33"/>
    </row>
    <row r="28" spans="1:34">
      <c r="A28" s="1" t="s">
        <v>78</v>
      </c>
      <c r="C28" s="348"/>
      <c r="D28" s="351"/>
      <c r="E28" s="348"/>
      <c r="F28" s="351"/>
      <c r="G28" s="348"/>
      <c r="H28" s="351"/>
      <c r="I28" s="348"/>
      <c r="J28" s="351"/>
      <c r="K28" s="348"/>
      <c r="L28" s="351"/>
      <c r="M28" s="348"/>
      <c r="N28" s="351"/>
      <c r="O28" s="348"/>
      <c r="P28" s="351"/>
      <c r="Q28" s="348"/>
      <c r="R28" s="351"/>
      <c r="S28" s="351">
        <v>75396495.650999978</v>
      </c>
      <c r="T28" s="352"/>
      <c r="U28" s="348"/>
      <c r="V28" s="352"/>
      <c r="W28" s="348">
        <f t="shared" si="0"/>
        <v>75396495.650999978</v>
      </c>
      <c r="AA28" s="33"/>
      <c r="AB28" s="33"/>
      <c r="AC28" s="35"/>
      <c r="AD28" s="33"/>
      <c r="AE28" s="35"/>
      <c r="AF28" s="33"/>
      <c r="AG28" s="35"/>
      <c r="AH28" s="33"/>
    </row>
    <row r="29" spans="1:34">
      <c r="C29" s="137"/>
      <c r="D29" s="160"/>
      <c r="E29" s="137"/>
      <c r="F29" s="160"/>
      <c r="G29" s="137"/>
      <c r="H29" s="160"/>
      <c r="I29" s="137"/>
      <c r="J29" s="160"/>
      <c r="K29" s="137"/>
      <c r="L29" s="160"/>
      <c r="M29" s="137"/>
      <c r="N29" s="160"/>
      <c r="O29" s="137"/>
      <c r="P29" s="160"/>
      <c r="Q29" s="137"/>
      <c r="R29" s="160"/>
      <c r="S29" s="137"/>
      <c r="T29" s="245"/>
      <c r="U29" s="245"/>
      <c r="V29" s="137"/>
      <c r="W29" s="348">
        <f t="shared" si="0"/>
        <v>0</v>
      </c>
      <c r="AA29" s="33"/>
      <c r="AB29" s="33"/>
      <c r="AC29" s="35"/>
      <c r="AD29" s="33"/>
      <c r="AE29" s="35"/>
      <c r="AF29" s="33"/>
      <c r="AG29" s="35"/>
      <c r="AH29" s="33"/>
    </row>
    <row r="30" spans="1:34">
      <c r="A30" s="41" t="s">
        <v>1459</v>
      </c>
      <c r="B30" s="19" t="s">
        <v>504</v>
      </c>
      <c r="C30" s="353">
        <f>SUM(C19:C29)</f>
        <v>265300000</v>
      </c>
      <c r="D30" s="354"/>
      <c r="E30" s="353">
        <f>SUM(E19:E29)</f>
        <v>374448</v>
      </c>
      <c r="F30" s="354"/>
      <c r="G30" s="353">
        <f>SUM(G19:G29)</f>
        <v>0</v>
      </c>
      <c r="H30" s="354"/>
      <c r="I30" s="353">
        <f>SUM(I19:I29)</f>
        <v>0</v>
      </c>
      <c r="J30" s="354"/>
      <c r="K30" s="353">
        <f>SUM(K19:K29)</f>
        <v>0</v>
      </c>
      <c r="L30" s="354"/>
      <c r="M30" s="353">
        <f>SUM(M19:M29)</f>
        <v>3153104.3880000003</v>
      </c>
      <c r="N30" s="353">
        <f>SUM(N20:N29)</f>
        <v>0</v>
      </c>
      <c r="O30" s="353">
        <f>SUM(O19:O29)</f>
        <v>35238904.255999997</v>
      </c>
      <c r="P30" s="354"/>
      <c r="Q30" s="353">
        <f>SUM(Q19:Q29)</f>
        <v>0</v>
      </c>
      <c r="R30" s="353">
        <f>SUM(R20:R29)</f>
        <v>0</v>
      </c>
      <c r="S30" s="353">
        <f>SUM(S19:S29)</f>
        <v>75396495.650999978</v>
      </c>
      <c r="T30" s="355"/>
      <c r="U30" s="353">
        <f>SUM(U19:U29)</f>
        <v>0</v>
      </c>
      <c r="V30" s="353">
        <f>SUM(V20:V29)</f>
        <v>0</v>
      </c>
      <c r="W30" s="353">
        <f>SUM(W19:W29)</f>
        <v>379462952.29499996</v>
      </c>
    </row>
    <row r="31" spans="1:34">
      <c r="C31" s="152"/>
      <c r="D31" s="152"/>
      <c r="E31" s="152"/>
      <c r="F31" s="152"/>
      <c r="G31" s="152"/>
      <c r="H31" s="152"/>
      <c r="I31" s="152"/>
      <c r="J31" s="152"/>
      <c r="K31" s="152"/>
      <c r="L31" s="152"/>
      <c r="M31" s="152"/>
      <c r="N31" s="152"/>
      <c r="O31" s="152"/>
      <c r="P31" s="152"/>
      <c r="Q31" s="152"/>
      <c r="R31" s="152"/>
      <c r="S31" s="152"/>
      <c r="T31" s="152"/>
      <c r="U31" s="152"/>
      <c r="V31" s="152"/>
      <c r="W31" s="152"/>
    </row>
    <row r="32" spans="1:34">
      <c r="A32" s="41" t="s">
        <v>1394</v>
      </c>
      <c r="B32" s="19"/>
      <c r="C32" s="353">
        <v>265300000</v>
      </c>
      <c r="D32" s="354"/>
      <c r="E32" s="353">
        <v>374448</v>
      </c>
      <c r="F32" s="354"/>
      <c r="G32" s="353">
        <v>0</v>
      </c>
      <c r="H32" s="354"/>
      <c r="I32" s="353">
        <v>0</v>
      </c>
      <c r="J32" s="354"/>
      <c r="K32" s="353">
        <v>0</v>
      </c>
      <c r="L32" s="354"/>
      <c r="M32" s="353">
        <v>3153104</v>
      </c>
      <c r="N32" s="353">
        <f>+N30+N19</f>
        <v>0</v>
      </c>
      <c r="O32" s="353">
        <v>27138727</v>
      </c>
      <c r="P32" s="354"/>
      <c r="Q32" s="353">
        <f>+Q30+Q19</f>
        <v>0</v>
      </c>
      <c r="R32" s="354"/>
      <c r="S32" s="353">
        <v>194013212</v>
      </c>
      <c r="T32" s="355"/>
      <c r="U32" s="353">
        <v>0</v>
      </c>
      <c r="V32" s="355"/>
      <c r="W32" s="353">
        <v>489979491</v>
      </c>
      <c r="X32" s="152"/>
    </row>
    <row r="33" spans="1:34">
      <c r="A33" s="46" t="s">
        <v>1120</v>
      </c>
      <c r="C33" s="348"/>
      <c r="D33" s="247"/>
      <c r="E33" s="348"/>
      <c r="F33" s="247"/>
      <c r="G33" s="348"/>
      <c r="H33" s="247"/>
      <c r="I33" s="348"/>
      <c r="J33" s="247"/>
      <c r="K33" s="348"/>
      <c r="L33" s="247"/>
      <c r="M33" s="27"/>
      <c r="N33" s="247"/>
      <c r="O33" s="27"/>
      <c r="P33" s="247"/>
      <c r="Q33" s="348">
        <v>194013212</v>
      </c>
      <c r="R33" s="247"/>
      <c r="S33" s="352">
        <v>-194013212</v>
      </c>
      <c r="T33" s="27"/>
      <c r="U33" s="348"/>
      <c r="V33" s="27"/>
      <c r="W33" s="27">
        <f>SUM(C33:V33)</f>
        <v>0</v>
      </c>
    </row>
    <row r="34" spans="1:34" hidden="1">
      <c r="A34" s="1" t="s">
        <v>75</v>
      </c>
      <c r="C34" s="247"/>
      <c r="D34" s="247"/>
      <c r="E34" s="247"/>
      <c r="F34" s="247"/>
      <c r="G34" s="348"/>
      <c r="H34" s="247"/>
      <c r="I34" s="348"/>
      <c r="J34" s="247"/>
      <c r="K34" s="348"/>
      <c r="L34" s="247"/>
      <c r="M34" s="348"/>
      <c r="N34" s="247"/>
      <c r="O34" s="348"/>
      <c r="P34" s="247"/>
      <c r="Q34" s="348"/>
      <c r="R34" s="247"/>
      <c r="S34" s="348"/>
      <c r="T34" s="27"/>
      <c r="U34" s="348"/>
      <c r="V34" s="27"/>
      <c r="W34" s="27">
        <f t="shared" ref="W34:W44" si="1">SUM(C34:V34)</f>
        <v>0</v>
      </c>
      <c r="AA34" s="33"/>
      <c r="AB34" s="33"/>
      <c r="AC34" s="35"/>
      <c r="AD34" s="33"/>
      <c r="AE34" s="35"/>
      <c r="AF34" s="33"/>
      <c r="AG34" s="35"/>
      <c r="AH34" s="33"/>
    </row>
    <row r="35" spans="1:34" hidden="1">
      <c r="A35" s="1" t="s">
        <v>481</v>
      </c>
      <c r="C35" s="247"/>
      <c r="D35" s="247"/>
      <c r="E35" s="247"/>
      <c r="F35" s="247"/>
      <c r="G35" s="348"/>
      <c r="H35" s="247"/>
      <c r="I35" s="247"/>
      <c r="J35" s="247"/>
      <c r="K35" s="348"/>
      <c r="L35" s="247"/>
      <c r="M35" s="348"/>
      <c r="N35" s="247"/>
      <c r="O35" s="348"/>
      <c r="P35" s="247"/>
      <c r="Q35" s="348"/>
      <c r="R35" s="247"/>
      <c r="S35" s="348"/>
      <c r="T35" s="27"/>
      <c r="U35" s="348"/>
      <c r="V35" s="27"/>
      <c r="W35" s="27">
        <f t="shared" si="1"/>
        <v>0</v>
      </c>
      <c r="AA35" s="33"/>
      <c r="AB35" s="33"/>
      <c r="AC35" s="35"/>
      <c r="AD35" s="33"/>
      <c r="AE35" s="35"/>
      <c r="AF35" s="33"/>
      <c r="AG35" s="35"/>
      <c r="AH35" s="33"/>
    </row>
    <row r="36" spans="1:34" hidden="1">
      <c r="A36" s="1" t="s">
        <v>482</v>
      </c>
      <c r="C36" s="247"/>
      <c r="D36" s="247"/>
      <c r="E36" s="247"/>
      <c r="F36" s="247"/>
      <c r="G36" s="348"/>
      <c r="H36" s="247"/>
      <c r="I36" s="247"/>
      <c r="J36" s="247"/>
      <c r="K36" s="348"/>
      <c r="L36" s="247"/>
      <c r="M36" s="348"/>
      <c r="N36" s="247"/>
      <c r="O36" s="348"/>
      <c r="P36" s="247"/>
      <c r="Q36" s="348"/>
      <c r="R36" s="247"/>
      <c r="S36" s="348"/>
      <c r="T36" s="27"/>
      <c r="U36" s="348"/>
      <c r="V36" s="27"/>
      <c r="W36" s="27">
        <f t="shared" si="1"/>
        <v>0</v>
      </c>
      <c r="AA36" s="33"/>
      <c r="AB36" s="33"/>
      <c r="AC36" s="35"/>
      <c r="AD36" s="33"/>
      <c r="AE36" s="35"/>
      <c r="AF36" s="33"/>
      <c r="AG36" s="35"/>
      <c r="AH36" s="33"/>
    </row>
    <row r="37" spans="1:34" hidden="1">
      <c r="A37" s="1" t="s">
        <v>483</v>
      </c>
      <c r="C37" s="247"/>
      <c r="D37" s="247"/>
      <c r="E37" s="247"/>
      <c r="F37" s="247"/>
      <c r="G37" s="348"/>
      <c r="H37" s="247"/>
      <c r="I37" s="348"/>
      <c r="J37" s="247"/>
      <c r="K37" s="348"/>
      <c r="L37" s="247"/>
      <c r="M37" s="247"/>
      <c r="N37" s="247"/>
      <c r="O37" s="247"/>
      <c r="P37" s="247"/>
      <c r="Q37" s="247"/>
      <c r="R37" s="247"/>
      <c r="S37" s="348"/>
      <c r="T37" s="27"/>
      <c r="U37" s="348"/>
      <c r="V37" s="27"/>
      <c r="W37" s="27">
        <f t="shared" si="1"/>
        <v>0</v>
      </c>
      <c r="AA37" s="33"/>
      <c r="AB37" s="33"/>
      <c r="AC37" s="35"/>
      <c r="AD37" s="33"/>
      <c r="AE37" s="35"/>
      <c r="AF37" s="33"/>
      <c r="AG37" s="35"/>
      <c r="AH37" s="33"/>
    </row>
    <row r="38" spans="1:34" hidden="1">
      <c r="A38" s="1" t="s">
        <v>484</v>
      </c>
      <c r="C38" s="247"/>
      <c r="D38" s="247"/>
      <c r="E38" s="247"/>
      <c r="F38" s="247"/>
      <c r="G38" s="348"/>
      <c r="H38" s="247"/>
      <c r="I38" s="348"/>
      <c r="J38" s="247"/>
      <c r="K38" s="348"/>
      <c r="L38" s="247"/>
      <c r="M38" s="348"/>
      <c r="N38" s="247"/>
      <c r="O38" s="348"/>
      <c r="P38" s="247"/>
      <c r="Q38" s="348"/>
      <c r="R38" s="247"/>
      <c r="S38" s="348"/>
      <c r="T38" s="27"/>
      <c r="U38" s="348"/>
      <c r="V38" s="27"/>
      <c r="W38" s="27">
        <f t="shared" si="1"/>
        <v>0</v>
      </c>
      <c r="AA38" s="33"/>
      <c r="AB38" s="33"/>
      <c r="AC38" s="35"/>
      <c r="AD38" s="33"/>
      <c r="AE38" s="35"/>
      <c r="AF38" s="33"/>
      <c r="AG38" s="35"/>
      <c r="AH38" s="33"/>
    </row>
    <row r="39" spans="1:34">
      <c r="A39" s="1" t="s">
        <v>477</v>
      </c>
      <c r="C39" s="352"/>
      <c r="D39" s="351"/>
      <c r="E39" s="352"/>
      <c r="F39" s="351"/>
      <c r="G39" s="21"/>
      <c r="H39" s="351"/>
      <c r="I39" s="352"/>
      <c r="J39" s="351"/>
      <c r="K39" s="352"/>
      <c r="L39" s="351"/>
      <c r="M39" s="479">
        <f>9700660578/1000</f>
        <v>9700660.5779999997</v>
      </c>
      <c r="N39" s="351"/>
      <c r="O39" s="352"/>
      <c r="P39" s="351"/>
      <c r="Q39" s="352">
        <f>-M39</f>
        <v>-9700660.5779999997</v>
      </c>
      <c r="R39" s="351"/>
      <c r="S39" s="351"/>
      <c r="T39" s="352"/>
      <c r="U39" s="352"/>
      <c r="V39" s="352"/>
      <c r="W39" s="27">
        <f t="shared" si="1"/>
        <v>0</v>
      </c>
      <c r="AA39" s="33"/>
      <c r="AB39" s="33"/>
      <c r="AC39" s="35"/>
      <c r="AD39" s="33"/>
      <c r="AE39" s="35"/>
      <c r="AF39" s="33"/>
      <c r="AG39" s="35"/>
      <c r="AH39" s="33"/>
    </row>
    <row r="40" spans="1:34">
      <c r="A40" s="1" t="s">
        <v>480</v>
      </c>
      <c r="C40" s="348"/>
      <c r="D40" s="247"/>
      <c r="E40" s="348"/>
      <c r="F40" s="247"/>
      <c r="G40" s="348"/>
      <c r="H40" s="247"/>
      <c r="I40" s="348"/>
      <c r="J40" s="247"/>
      <c r="L40" s="247"/>
      <c r="M40" s="348"/>
      <c r="N40" s="247"/>
      <c r="O40" s="479">
        <f>167703896293/1000</f>
        <v>167703896.29300001</v>
      </c>
      <c r="P40" s="247"/>
      <c r="Q40" s="348">
        <f>-O40</f>
        <v>-167703896.29300001</v>
      </c>
      <c r="R40" s="247"/>
      <c r="S40" s="348"/>
      <c r="T40" s="27"/>
      <c r="U40" s="348"/>
      <c r="V40" s="27"/>
      <c r="W40" s="27">
        <f t="shared" si="1"/>
        <v>0</v>
      </c>
    </row>
    <row r="41" spans="1:34">
      <c r="A41" s="1" t="s">
        <v>894</v>
      </c>
      <c r="C41" s="352"/>
      <c r="D41" s="351"/>
      <c r="E41" s="352"/>
      <c r="F41" s="351"/>
      <c r="G41" s="352"/>
      <c r="H41" s="351"/>
      <c r="I41" s="352"/>
      <c r="J41" s="351"/>
      <c r="K41" s="352"/>
      <c r="L41" s="351"/>
      <c r="M41" s="351"/>
      <c r="N41" s="351"/>
      <c r="O41" s="352"/>
      <c r="P41" s="351"/>
      <c r="Q41" s="352"/>
      <c r="R41" s="351"/>
      <c r="T41" s="352"/>
      <c r="U41" s="137"/>
      <c r="V41" s="352"/>
      <c r="W41" s="27">
        <f t="shared" si="1"/>
        <v>0</v>
      </c>
      <c r="AA41" s="33"/>
      <c r="AB41" s="33"/>
      <c r="AC41" s="35"/>
      <c r="AD41" s="33"/>
      <c r="AE41" s="35"/>
      <c r="AF41" s="33"/>
      <c r="AG41" s="35"/>
      <c r="AH41" s="33"/>
    </row>
    <row r="42" spans="1:34">
      <c r="A42" s="1" t="s">
        <v>1020</v>
      </c>
      <c r="C42" s="352"/>
      <c r="D42" s="351"/>
      <c r="E42" s="352"/>
      <c r="F42" s="351"/>
      <c r="G42" s="352"/>
      <c r="H42" s="351"/>
      <c r="I42" s="352"/>
      <c r="J42" s="351"/>
      <c r="K42" s="352"/>
      <c r="L42" s="351"/>
      <c r="M42" s="351"/>
      <c r="N42" s="351"/>
      <c r="O42" s="352"/>
      <c r="P42" s="351"/>
      <c r="Q42" s="352">
        <f>-16608654685/1000</f>
        <v>-16608654.685000001</v>
      </c>
      <c r="R42" s="351"/>
      <c r="S42" s="352"/>
      <c r="T42" s="352"/>
      <c r="U42" s="137"/>
      <c r="V42" s="352"/>
      <c r="W42" s="27">
        <f t="shared" si="1"/>
        <v>-16608654.685000001</v>
      </c>
      <c r="AA42" s="33"/>
      <c r="AB42" s="33"/>
      <c r="AC42" s="35"/>
      <c r="AD42" s="33"/>
      <c r="AE42" s="35"/>
      <c r="AF42" s="33"/>
      <c r="AG42" s="35"/>
      <c r="AH42" s="33"/>
    </row>
    <row r="43" spans="1:34" hidden="1">
      <c r="A43" s="1" t="s">
        <v>76</v>
      </c>
      <c r="B43" s="162"/>
      <c r="C43" s="348"/>
      <c r="D43" s="247"/>
      <c r="E43" s="348"/>
      <c r="F43" s="247"/>
      <c r="G43" s="348"/>
      <c r="H43" s="247"/>
      <c r="I43" s="348"/>
      <c r="J43" s="247"/>
      <c r="K43" s="348"/>
      <c r="L43" s="247"/>
      <c r="M43" s="348"/>
      <c r="N43" s="247"/>
      <c r="O43" s="348"/>
      <c r="P43" s="247"/>
      <c r="Q43" s="348"/>
      <c r="R43" s="247"/>
      <c r="S43" s="348"/>
      <c r="T43" s="27"/>
      <c r="U43" s="348"/>
      <c r="V43" s="27"/>
      <c r="W43" s="27">
        <f t="shared" si="1"/>
        <v>0</v>
      </c>
    </row>
    <row r="44" spans="1:34">
      <c r="A44" s="1" t="s">
        <v>78</v>
      </c>
      <c r="C44" s="348"/>
      <c r="D44" s="247"/>
      <c r="E44" s="348"/>
      <c r="F44" s="247"/>
      <c r="G44" s="348"/>
      <c r="H44" s="247"/>
      <c r="I44" s="348"/>
      <c r="J44" s="247"/>
      <c r="K44" s="348"/>
      <c r="L44" s="247"/>
      <c r="M44" s="348"/>
      <c r="N44" s="247"/>
      <c r="O44" s="247"/>
      <c r="P44" s="247"/>
      <c r="Q44" s="348"/>
      <c r="R44" s="247"/>
      <c r="S44" s="348">
        <f>+BG!F56</f>
        <v>1261173972.3929999</v>
      </c>
      <c r="T44" s="27"/>
      <c r="U44" s="348"/>
      <c r="V44" s="27"/>
      <c r="W44" s="27">
        <f t="shared" si="1"/>
        <v>1261173972.3929999</v>
      </c>
    </row>
    <row r="45" spans="1:34">
      <c r="A45" s="32"/>
      <c r="B45" s="32"/>
      <c r="C45" s="137"/>
      <c r="D45" s="160"/>
      <c r="E45" s="137"/>
      <c r="F45" s="160"/>
      <c r="G45" s="137"/>
      <c r="H45" s="160"/>
      <c r="I45" s="137"/>
      <c r="J45" s="160"/>
      <c r="K45" s="137"/>
      <c r="L45" s="160"/>
      <c r="M45" s="246"/>
      <c r="N45" s="160"/>
      <c r="O45" s="137"/>
      <c r="P45" s="160"/>
      <c r="Q45" s="137"/>
      <c r="R45" s="160"/>
      <c r="S45" s="137"/>
      <c r="T45" s="245"/>
      <c r="U45" s="137"/>
      <c r="V45" s="137"/>
      <c r="W45" s="27">
        <f>SUM(C45:V45)</f>
        <v>0</v>
      </c>
    </row>
    <row r="46" spans="1:34">
      <c r="A46" s="41" t="s">
        <v>78</v>
      </c>
      <c r="C46" s="347">
        <f>SUM(C33:C45)</f>
        <v>0</v>
      </c>
      <c r="D46" s="160"/>
      <c r="E46" s="347">
        <f>SUM(E33:E45)</f>
        <v>0</v>
      </c>
      <c r="F46" s="160"/>
      <c r="G46" s="347">
        <f>SUM(G33:G45)</f>
        <v>0</v>
      </c>
      <c r="H46" s="160"/>
      <c r="I46" s="347">
        <f>SUM(I33:I45)</f>
        <v>0</v>
      </c>
      <c r="J46" s="160"/>
      <c r="K46" s="347">
        <f>SUM(K33:K45)</f>
        <v>0</v>
      </c>
      <c r="L46" s="160"/>
      <c r="M46" s="347">
        <f>SUM(M33:M45)</f>
        <v>9700660.5779999997</v>
      </c>
      <c r="N46" s="160"/>
      <c r="O46" s="347">
        <f>SUM(O33:O45)</f>
        <v>167703896.29300001</v>
      </c>
      <c r="P46" s="160"/>
      <c r="Q46" s="347">
        <f>SUM(Q33:Q45)</f>
        <v>0.44399997778236866</v>
      </c>
      <c r="R46" s="160"/>
      <c r="S46" s="347">
        <f>SUM(S33:S45)</f>
        <v>1067160760.3929999</v>
      </c>
      <c r="T46" s="245"/>
      <c r="U46" s="347">
        <f>SUM(U33:U45)</f>
        <v>0</v>
      </c>
      <c r="V46" s="245"/>
      <c r="W46" s="347">
        <f>SUM(W33:W45)</f>
        <v>1244565317.7079999</v>
      </c>
    </row>
    <row r="47" spans="1:34">
      <c r="C47" s="137"/>
      <c r="D47" s="160"/>
      <c r="E47" s="137"/>
      <c r="F47" s="160"/>
      <c r="G47" s="137"/>
      <c r="H47" s="160"/>
      <c r="I47" s="137"/>
      <c r="J47" s="160"/>
      <c r="K47" s="137"/>
      <c r="L47" s="160"/>
      <c r="M47" s="137"/>
      <c r="N47" s="160"/>
      <c r="O47" s="137"/>
      <c r="P47" s="160"/>
      <c r="Q47" s="137"/>
      <c r="R47" s="160"/>
      <c r="S47" s="137"/>
      <c r="T47" s="245"/>
      <c r="U47" s="245"/>
      <c r="V47" s="137"/>
      <c r="W47" s="137">
        <f>SUM(C47:V47)</f>
        <v>0</v>
      </c>
    </row>
    <row r="48" spans="1:34">
      <c r="A48" s="41" t="str">
        <f>IFERROR(IF(Indice!B6="","Saldo al .. de  de 20X2 ","Saldo al "&amp;DAY(Indice!B6)&amp;" de "&amp;VLOOKUP(MONTH(Indice!B6),Indice!S:T,2,0)&amp;" de "&amp;YEAR(Indice!B6)),"Saldo al .. de  de 20X2 ")</f>
        <v>Saldo al 30 de Septiembre de 2024</v>
      </c>
      <c r="B48" s="19"/>
      <c r="C48" s="353">
        <f>C32+C46</f>
        <v>265300000</v>
      </c>
      <c r="D48" s="248"/>
      <c r="E48" s="353">
        <f>E32+E46</f>
        <v>374448</v>
      </c>
      <c r="F48" s="248"/>
      <c r="G48" s="353">
        <f>G32+G46</f>
        <v>0</v>
      </c>
      <c r="H48" s="248"/>
      <c r="I48" s="353">
        <f>I32+I46</f>
        <v>0</v>
      </c>
      <c r="J48" s="248"/>
      <c r="K48" s="353">
        <f>K32+K46</f>
        <v>0</v>
      </c>
      <c r="L48" s="248"/>
      <c r="M48" s="353">
        <f>M32+M46</f>
        <v>12853764.578</v>
      </c>
      <c r="N48" s="248"/>
      <c r="O48" s="353">
        <f>O32+O46</f>
        <v>194842623.29300001</v>
      </c>
      <c r="P48" s="248"/>
      <c r="Q48" s="353">
        <f>Q32+Q46</f>
        <v>0.44399997778236866</v>
      </c>
      <c r="R48" s="248"/>
      <c r="S48" s="353">
        <f>S32+S46</f>
        <v>1261173972.3929999</v>
      </c>
      <c r="T48" s="245"/>
      <c r="U48" s="353">
        <f>U32+U46</f>
        <v>0</v>
      </c>
      <c r="V48" s="355"/>
      <c r="W48" s="353">
        <f>W32+W46</f>
        <v>1734544808.7079999</v>
      </c>
      <c r="X48" s="152"/>
    </row>
    <row r="49" spans="1:23">
      <c r="A49" s="19"/>
      <c r="B49" s="19"/>
      <c r="C49" s="249"/>
      <c r="D49" s="246"/>
      <c r="E49" s="246"/>
      <c r="F49" s="248"/>
      <c r="G49" s="249"/>
      <c r="H49" s="248"/>
      <c r="I49" s="249"/>
      <c r="J49" s="248"/>
      <c r="K49" s="249"/>
      <c r="L49" s="248"/>
      <c r="M49" s="249"/>
      <c r="N49" s="248"/>
      <c r="O49" s="249"/>
      <c r="P49" s="248"/>
      <c r="Q49" s="249"/>
      <c r="R49" s="248"/>
      <c r="S49" s="249"/>
      <c r="T49" s="245"/>
      <c r="U49" s="245"/>
      <c r="V49" s="137"/>
      <c r="W49" s="137"/>
    </row>
    <row r="50" spans="1:23">
      <c r="C50" s="30"/>
      <c r="D50" s="30"/>
      <c r="E50" s="30"/>
      <c r="G50" s="38"/>
      <c r="I50" s="361"/>
      <c r="J50" s="21"/>
      <c r="L50" s="38"/>
      <c r="M50" s="30"/>
      <c r="N50" s="38"/>
      <c r="O50" s="30"/>
      <c r="P50" s="38"/>
      <c r="Q50" s="30"/>
      <c r="R50" s="38"/>
      <c r="S50" s="30"/>
    </row>
  </sheetData>
  <mergeCells count="17">
    <mergeCell ref="Q14:Q15"/>
    <mergeCell ref="G7:K7"/>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pageSetUpPr fitToPage="1"/>
  </sheetPr>
  <dimension ref="A1:K55"/>
  <sheetViews>
    <sheetView showGridLines="0" topLeftCell="A23" zoomScale="90" zoomScaleNormal="90" workbookViewId="0">
      <selection activeCell="A47" sqref="A47"/>
    </sheetView>
  </sheetViews>
  <sheetFormatPr baseColWidth="10" defaultColWidth="10.88671875" defaultRowHeight="13.2"/>
  <cols>
    <col min="1" max="1" width="62.44140625" style="21" customWidth="1"/>
    <col min="2" max="2" width="21.109375" style="33" customWidth="1"/>
    <col min="3" max="3" width="21.33203125" style="33" customWidth="1"/>
    <col min="4" max="4" width="2.44140625" style="21" customWidth="1"/>
    <col min="5" max="5" width="5.44140625" style="21" customWidth="1"/>
    <col min="6" max="6" width="2.33203125" style="21" customWidth="1"/>
    <col min="7" max="7" width="4.44140625" style="21" customWidth="1"/>
    <col min="8" max="8" width="44.6640625" style="21" customWidth="1"/>
    <col min="9" max="9" width="16.5546875" style="137" bestFit="1" customWidth="1"/>
    <col min="10" max="10" width="13.5546875" style="21" customWidth="1"/>
    <col min="11" max="11" width="12.88671875" style="21" bestFit="1" customWidth="1"/>
    <col min="12" max="16384" width="10.88671875" style="21"/>
  </cols>
  <sheetData>
    <row r="1" spans="1:10">
      <c r="A1" s="21" t="str">
        <f>EVPN!A1</f>
        <v>GRUPO VAZQUEZ S.A.E.</v>
      </c>
      <c r="C1" s="154" t="s">
        <v>264</v>
      </c>
      <c r="D1" s="178"/>
    </row>
    <row r="2" spans="1:10">
      <c r="A2" s="20"/>
      <c r="B2" s="31"/>
      <c r="C2" s="31"/>
    </row>
    <row r="3" spans="1:10" hidden="1">
      <c r="A3" s="522"/>
      <c r="B3" s="522"/>
      <c r="C3" s="522"/>
    </row>
    <row r="4" spans="1:10">
      <c r="A4" s="20"/>
      <c r="B4" s="31"/>
      <c r="C4" s="31"/>
    </row>
    <row r="5" spans="1:10">
      <c r="A5" s="20"/>
      <c r="B5" s="31"/>
      <c r="C5" s="31"/>
    </row>
    <row r="6" spans="1:10">
      <c r="A6" s="20"/>
      <c r="B6" s="31"/>
      <c r="C6" s="31"/>
    </row>
    <row r="7" spans="1:10">
      <c r="A7" s="510" t="s">
        <v>498</v>
      </c>
      <c r="B7" s="510"/>
      <c r="C7" s="510"/>
    </row>
    <row r="8" spans="1:10">
      <c r="A8" s="510" t="str">
        <f>BG!A8</f>
        <v>Al 30 de Setiembre 2024</v>
      </c>
      <c r="B8" s="510"/>
      <c r="C8" s="510"/>
    </row>
    <row r="9" spans="1:10">
      <c r="A9" s="511" t="s">
        <v>200</v>
      </c>
      <c r="B9" s="511"/>
      <c r="C9" s="511"/>
    </row>
    <row r="10" spans="1:10">
      <c r="A10" s="511" t="s">
        <v>185</v>
      </c>
      <c r="B10" s="511"/>
      <c r="C10" s="511"/>
    </row>
    <row r="11" spans="1:10">
      <c r="A11" s="434"/>
      <c r="B11" s="434"/>
      <c r="C11" s="434"/>
      <c r="J11" s="152"/>
    </row>
    <row r="12" spans="1:10">
      <c r="A12" s="434"/>
      <c r="B12" s="434"/>
      <c r="C12" s="434"/>
      <c r="J12" s="152"/>
    </row>
    <row r="13" spans="1:10">
      <c r="A13" s="159"/>
      <c r="B13" s="384" t="s">
        <v>1451</v>
      </c>
      <c r="C13" s="384" t="s">
        <v>1417</v>
      </c>
      <c r="J13" s="152"/>
    </row>
    <row r="14" spans="1:10">
      <c r="B14" s="250"/>
      <c r="C14" s="250"/>
      <c r="J14" s="152"/>
    </row>
    <row r="15" spans="1:10">
      <c r="A15" s="19" t="s">
        <v>186</v>
      </c>
      <c r="B15" s="137"/>
      <c r="C15" s="137"/>
      <c r="J15" s="152"/>
    </row>
    <row r="16" spans="1:10">
      <c r="A16" s="21" t="s">
        <v>297</v>
      </c>
      <c r="B16" s="137">
        <v>206459005.87900001</v>
      </c>
      <c r="C16" s="137">
        <v>61102667.723999999</v>
      </c>
      <c r="J16" s="152"/>
    </row>
    <row r="17" spans="1:11">
      <c r="A17" s="21" t="s">
        <v>42</v>
      </c>
      <c r="B17" s="246">
        <v>-33207657.646000002</v>
      </c>
      <c r="C17" s="246">
        <v>-35154558.919</v>
      </c>
      <c r="F17" s="26"/>
      <c r="J17" s="152"/>
    </row>
    <row r="18" spans="1:11">
      <c r="A18" s="21" t="s">
        <v>43</v>
      </c>
      <c r="B18" s="137">
        <v>-3553856.591</v>
      </c>
      <c r="C18" s="137">
        <v>1683516.044</v>
      </c>
      <c r="F18" s="26"/>
      <c r="J18" s="152"/>
    </row>
    <row r="19" spans="1:11">
      <c r="A19" s="21" t="s">
        <v>1399</v>
      </c>
      <c r="B19" s="137">
        <v>-294779.38</v>
      </c>
      <c r="C19" s="137">
        <v>-1569189.5630000001</v>
      </c>
      <c r="F19" s="26"/>
      <c r="J19" s="152"/>
    </row>
    <row r="20" spans="1:11">
      <c r="A20" s="21" t="s">
        <v>476</v>
      </c>
      <c r="B20" s="137">
        <v>-12316391.693</v>
      </c>
      <c r="C20" s="137">
        <v>-5819537.5279999999</v>
      </c>
      <c r="J20" s="152"/>
    </row>
    <row r="21" spans="1:11">
      <c r="A21" s="87" t="s">
        <v>44</v>
      </c>
      <c r="B21" s="237">
        <f>SUM(B16:B20)</f>
        <v>157086320.56900004</v>
      </c>
      <c r="C21" s="237">
        <f>SUM(C16:C20)</f>
        <v>20242897.757999998</v>
      </c>
      <c r="J21" s="152"/>
    </row>
    <row r="22" spans="1:11">
      <c r="B22" s="160"/>
      <c r="C22" s="160"/>
      <c r="J22" s="152"/>
    </row>
    <row r="23" spans="1:11">
      <c r="A23" s="19" t="s">
        <v>187</v>
      </c>
      <c r="B23" s="160"/>
      <c r="C23" s="160"/>
      <c r="J23" s="152"/>
    </row>
    <row r="24" spans="1:11" ht="12.75" hidden="1" customHeight="1">
      <c r="A24" s="21" t="s">
        <v>45</v>
      </c>
      <c r="B24" s="160"/>
      <c r="C24" s="160"/>
      <c r="F24" s="26"/>
      <c r="J24" s="152"/>
    </row>
    <row r="25" spans="1:11" ht="12.75" hidden="1" customHeight="1">
      <c r="A25" s="21" t="s">
        <v>46</v>
      </c>
      <c r="B25" s="160"/>
      <c r="C25" s="160"/>
      <c r="J25" s="152"/>
    </row>
    <row r="26" spans="1:11">
      <c r="A26" s="21" t="s">
        <v>496</v>
      </c>
      <c r="B26" s="137">
        <v>-82186708.318000004</v>
      </c>
      <c r="C26" s="137">
        <v>-4695819.0810000002</v>
      </c>
      <c r="J26" s="152"/>
      <c r="K26" s="152"/>
    </row>
    <row r="27" spans="1:11">
      <c r="A27" s="21" t="s">
        <v>497</v>
      </c>
      <c r="B27" s="246">
        <v>-546194837.79799998</v>
      </c>
      <c r="C27" s="246">
        <v>-14348784.816</v>
      </c>
      <c r="E27" s="137"/>
      <c r="J27" s="152"/>
    </row>
    <row r="28" spans="1:11">
      <c r="A28" s="87" t="s">
        <v>47</v>
      </c>
      <c r="B28" s="237">
        <f>SUM(B24:B27)</f>
        <v>-628381546.11599994</v>
      </c>
      <c r="C28" s="237">
        <f>SUM(C24:C27)</f>
        <v>-19044603.897</v>
      </c>
      <c r="J28" s="152"/>
    </row>
    <row r="29" spans="1:11">
      <c r="B29" s="160"/>
      <c r="C29" s="160"/>
      <c r="J29" s="152"/>
    </row>
    <row r="30" spans="1:11">
      <c r="A30" s="19" t="s">
        <v>188</v>
      </c>
      <c r="B30" s="160"/>
      <c r="C30" s="160"/>
      <c r="J30" s="152"/>
    </row>
    <row r="31" spans="1:11">
      <c r="A31" s="21" t="s">
        <v>298</v>
      </c>
      <c r="B31" s="137">
        <v>539351534.10300004</v>
      </c>
      <c r="C31" s="137">
        <v>1447349.3840000001</v>
      </c>
      <c r="J31" s="152"/>
    </row>
    <row r="32" spans="1:11">
      <c r="A32" s="21" t="s">
        <v>519</v>
      </c>
      <c r="B32" s="137">
        <v>0</v>
      </c>
      <c r="C32" s="137">
        <v>0</v>
      </c>
      <c r="J32" s="152"/>
    </row>
    <row r="33" spans="1:10">
      <c r="A33" s="21" t="s">
        <v>79</v>
      </c>
      <c r="B33" s="137">
        <v>0</v>
      </c>
      <c r="C33" s="137">
        <v>0</v>
      </c>
      <c r="J33" s="152"/>
    </row>
    <row r="34" spans="1:10">
      <c r="A34" s="21" t="s">
        <v>1015</v>
      </c>
      <c r="B34" s="27">
        <v>-5404145.4299999997</v>
      </c>
      <c r="C34" s="27">
        <v>-2857808.7409999999</v>
      </c>
      <c r="J34" s="152"/>
    </row>
    <row r="35" spans="1:10">
      <c r="A35" s="87" t="s">
        <v>299</v>
      </c>
      <c r="B35" s="237">
        <f>SUM(B31:B34)</f>
        <v>533947388.67300004</v>
      </c>
      <c r="C35" s="237">
        <f>SUM(C31:C34)</f>
        <v>-1410459.3569999998</v>
      </c>
      <c r="J35" s="152"/>
    </row>
    <row r="36" spans="1:10">
      <c r="A36" s="88"/>
      <c r="B36" s="160"/>
      <c r="C36" s="160"/>
      <c r="J36" s="152"/>
    </row>
    <row r="37" spans="1:10">
      <c r="A37" s="161" t="s">
        <v>80</v>
      </c>
      <c r="B37" s="160">
        <v>62652163.126000106</v>
      </c>
      <c r="C37" s="160">
        <f>C21+C28+C35</f>
        <v>-212165.49600000214</v>
      </c>
      <c r="J37" s="152"/>
    </row>
    <row r="38" spans="1:10">
      <c r="A38" s="161" t="s">
        <v>81</v>
      </c>
      <c r="B38" s="160">
        <v>-35403415.523000002</v>
      </c>
      <c r="C38" s="160">
        <v>888512.01800000004</v>
      </c>
      <c r="J38" s="152"/>
    </row>
    <row r="39" spans="1:10">
      <c r="A39" s="161" t="s">
        <v>82</v>
      </c>
      <c r="B39" s="160">
        <v>4258775.6909999996</v>
      </c>
      <c r="C39" s="160">
        <v>982207.84100000001</v>
      </c>
      <c r="J39" s="152"/>
    </row>
    <row r="40" spans="1:10">
      <c r="B40" s="160"/>
      <c r="C40" s="160"/>
      <c r="J40" s="152"/>
    </row>
    <row r="41" spans="1:10">
      <c r="A41" s="87" t="s">
        <v>48</v>
      </c>
      <c r="B41" s="237">
        <f>+SUM(B37:B39)</f>
        <v>31507523.294000104</v>
      </c>
      <c r="C41" s="237">
        <f>+SUM(C37:C39)</f>
        <v>1658554.362999998</v>
      </c>
      <c r="J41" s="152"/>
    </row>
    <row r="42" spans="1:10">
      <c r="B42" s="29" t="e">
        <v>#REF!</v>
      </c>
      <c r="C42" s="30"/>
      <c r="J42" s="152"/>
    </row>
    <row r="43" spans="1:10">
      <c r="A43" s="21" t="s">
        <v>285</v>
      </c>
      <c r="B43" s="30"/>
      <c r="C43" s="30"/>
      <c r="J43" s="152"/>
    </row>
    <row r="44" spans="1:10">
      <c r="B44" s="30"/>
      <c r="C44" s="30"/>
      <c r="J44" s="152"/>
    </row>
    <row r="45" spans="1:10">
      <c r="B45" s="30"/>
      <c r="C45" s="30"/>
      <c r="J45" s="152"/>
    </row>
    <row r="46" spans="1:10">
      <c r="B46" s="30"/>
      <c r="C46" s="30"/>
      <c r="J46" s="152"/>
    </row>
    <row r="47" spans="1:10">
      <c r="J47" s="152"/>
    </row>
    <row r="48" spans="1:10">
      <c r="J48" s="152"/>
    </row>
    <row r="49" spans="2:10">
      <c r="B49" s="455"/>
      <c r="C49" s="455"/>
      <c r="J49" s="152"/>
    </row>
    <row r="50" spans="2:10">
      <c r="B50" s="137"/>
      <c r="C50" s="137"/>
      <c r="J50" s="152"/>
    </row>
    <row r="51" spans="2:10">
      <c r="B51" s="137"/>
      <c r="C51" s="137"/>
      <c r="J51" s="152"/>
    </row>
    <row r="52" spans="2:10">
      <c r="B52" s="137"/>
      <c r="C52" s="137"/>
      <c r="J52" s="152"/>
    </row>
    <row r="53" spans="2:10">
      <c r="B53" s="137"/>
      <c r="C53" s="137"/>
      <c r="J53" s="152"/>
    </row>
    <row r="54" spans="2:10">
      <c r="B54" s="137"/>
      <c r="C54" s="137"/>
      <c r="J54" s="152"/>
    </row>
    <row r="55" spans="2:10">
      <c r="B55" s="137"/>
      <c r="C55" s="137"/>
      <c r="J55" s="152"/>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18"/>
  <sheetViews>
    <sheetView showGridLines="0" zoomScale="90" zoomScaleNormal="90" workbookViewId="0">
      <selection activeCell="M10" sqref="M10"/>
    </sheetView>
  </sheetViews>
  <sheetFormatPr baseColWidth="10" defaultColWidth="11.44140625" defaultRowHeight="13.2"/>
  <cols>
    <col min="1" max="8" width="11.44140625" style="21"/>
    <col min="9" max="9" width="21.109375" style="21" customWidth="1"/>
    <col min="10" max="16384" width="11.44140625" style="21"/>
  </cols>
  <sheetData>
    <row r="1" spans="1:19" ht="15" customHeight="1">
      <c r="A1" s="21" t="str">
        <f>Indice!C1</f>
        <v>GRUPO VAZQUEZ S.A.E.</v>
      </c>
      <c r="I1" s="222" t="s">
        <v>100</v>
      </c>
    </row>
    <row r="5" spans="1:19" ht="15" customHeight="1"/>
    <row r="6" spans="1:19" ht="15" customHeight="1">
      <c r="A6" s="91" t="s">
        <v>358</v>
      </c>
      <c r="B6" s="91"/>
      <c r="C6" s="91"/>
      <c r="D6" s="91"/>
      <c r="E6" s="91"/>
      <c r="F6" s="91"/>
      <c r="G6" s="91"/>
      <c r="H6" s="91" t="str">
        <f>+BG!A8</f>
        <v>Al 30 de Setiembre 2024</v>
      </c>
      <c r="I6" s="91"/>
      <c r="J6" s="2"/>
      <c r="K6" s="2"/>
      <c r="L6" s="2"/>
    </row>
    <row r="7" spans="1:19" ht="15" customHeight="1">
      <c r="A7" s="2" t="s">
        <v>1122</v>
      </c>
      <c r="B7" s="2"/>
      <c r="C7" s="2"/>
      <c r="D7" s="2"/>
      <c r="E7" s="2"/>
      <c r="F7" s="2"/>
      <c r="G7" s="2"/>
      <c r="H7" s="2"/>
      <c r="I7" s="2"/>
      <c r="J7" s="2"/>
      <c r="K7" s="2"/>
      <c r="L7" s="2"/>
    </row>
    <row r="8" spans="1:19" ht="15" customHeight="1">
      <c r="A8" s="523"/>
      <c r="B8" s="523"/>
      <c r="C8" s="523"/>
      <c r="D8" s="523"/>
      <c r="E8" s="523"/>
      <c r="F8" s="523"/>
      <c r="G8" s="523"/>
      <c r="H8" s="523"/>
      <c r="I8" s="523"/>
      <c r="J8" s="1"/>
      <c r="K8" s="1"/>
      <c r="L8" s="1"/>
    </row>
    <row r="9" spans="1:19" ht="15" customHeight="1">
      <c r="A9" s="1"/>
      <c r="B9" s="1"/>
      <c r="C9" s="1"/>
      <c r="D9" s="1"/>
      <c r="E9" s="1"/>
      <c r="F9" s="1"/>
      <c r="G9" s="1"/>
      <c r="H9" s="1"/>
      <c r="I9" s="1"/>
      <c r="J9" s="1"/>
      <c r="K9" s="1"/>
      <c r="L9" s="1"/>
    </row>
    <row r="10" spans="1:19" ht="15" customHeight="1"/>
    <row r="11" spans="1:19" ht="15" customHeight="1">
      <c r="A11" s="103" t="s">
        <v>0</v>
      </c>
      <c r="B11" s="104"/>
      <c r="C11" s="104"/>
      <c r="D11" s="104"/>
      <c r="E11" s="104"/>
      <c r="F11" s="104"/>
      <c r="G11" s="104"/>
      <c r="H11" s="104"/>
      <c r="I11" s="105"/>
      <c r="J11" s="524"/>
      <c r="K11" s="524"/>
      <c r="L11" s="524"/>
    </row>
    <row r="12" spans="1:19" ht="29.25" customHeight="1">
      <c r="A12" s="525" t="s">
        <v>117</v>
      </c>
      <c r="B12" s="526"/>
      <c r="C12" s="526"/>
      <c r="D12" s="526"/>
      <c r="E12" s="526"/>
      <c r="F12" s="526"/>
      <c r="G12" s="526"/>
      <c r="H12" s="526"/>
      <c r="I12" s="527"/>
    </row>
    <row r="13" spans="1:19" ht="59.25" customHeight="1">
      <c r="A13" s="528" t="s">
        <v>394</v>
      </c>
      <c r="B13" s="528"/>
      <c r="C13" s="528"/>
      <c r="D13" s="528"/>
      <c r="E13" s="528"/>
      <c r="F13" s="528"/>
      <c r="G13" s="528"/>
      <c r="H13" s="528"/>
      <c r="I13" s="529"/>
      <c r="J13" s="1"/>
      <c r="K13" s="2"/>
      <c r="L13" s="1"/>
    </row>
    <row r="14" spans="1:19" ht="71.25" customHeight="1">
      <c r="A14" s="528" t="s">
        <v>396</v>
      </c>
      <c r="B14" s="528"/>
      <c r="C14" s="528"/>
      <c r="D14" s="528"/>
      <c r="E14" s="528"/>
      <c r="F14" s="528"/>
      <c r="G14" s="528"/>
      <c r="H14" s="528"/>
      <c r="I14" s="529"/>
      <c r="K14" s="364"/>
      <c r="L14" s="364"/>
      <c r="M14" s="364"/>
      <c r="N14" s="364"/>
      <c r="O14" s="364"/>
      <c r="P14" s="364"/>
      <c r="Q14" s="364"/>
      <c r="R14" s="364"/>
      <c r="S14" s="364"/>
    </row>
    <row r="15" spans="1:19" ht="27.75" customHeight="1">
      <c r="A15" s="528" t="s">
        <v>397</v>
      </c>
      <c r="B15" s="528"/>
      <c r="C15" s="528"/>
      <c r="D15" s="528"/>
      <c r="E15" s="528"/>
      <c r="F15" s="528"/>
      <c r="G15" s="528"/>
      <c r="H15" s="528"/>
      <c r="I15" s="529"/>
      <c r="K15" s="530"/>
      <c r="L15" s="530"/>
      <c r="M15" s="530"/>
      <c r="N15" s="530"/>
      <c r="O15" s="530"/>
      <c r="P15" s="530"/>
      <c r="Q15" s="530"/>
      <c r="R15" s="530"/>
      <c r="S15" s="530"/>
    </row>
    <row r="16" spans="1:19" ht="30" customHeight="1">
      <c r="A16" s="528" t="s">
        <v>475</v>
      </c>
      <c r="B16" s="528"/>
      <c r="C16" s="528"/>
      <c r="D16" s="528"/>
      <c r="E16" s="528"/>
      <c r="F16" s="528"/>
      <c r="G16" s="528"/>
      <c r="H16" s="528"/>
      <c r="I16" s="529"/>
      <c r="K16" s="530"/>
      <c r="L16" s="530"/>
      <c r="M16" s="530"/>
      <c r="N16" s="530"/>
      <c r="O16" s="530"/>
      <c r="P16" s="530"/>
      <c r="Q16" s="530"/>
      <c r="R16" s="530"/>
      <c r="S16" s="530"/>
    </row>
    <row r="17" spans="1:19" ht="71.25" customHeight="1">
      <c r="A17" s="528" t="s">
        <v>395</v>
      </c>
      <c r="B17" s="528"/>
      <c r="C17" s="528"/>
      <c r="D17" s="528"/>
      <c r="E17" s="528"/>
      <c r="F17" s="528"/>
      <c r="G17" s="528"/>
      <c r="H17" s="528"/>
      <c r="I17" s="529"/>
      <c r="K17" s="530"/>
      <c r="L17" s="530"/>
      <c r="M17" s="530"/>
      <c r="N17" s="530"/>
      <c r="O17" s="530"/>
      <c r="P17" s="530"/>
      <c r="Q17" s="530"/>
      <c r="R17" s="530"/>
      <c r="S17" s="530"/>
    </row>
    <row r="18" spans="1:19" ht="15" customHeight="1">
      <c r="A18" s="98"/>
      <c r="B18" s="133"/>
      <c r="C18" s="133"/>
      <c r="D18" s="133"/>
      <c r="E18" s="133"/>
      <c r="F18" s="133"/>
      <c r="G18" s="133"/>
      <c r="H18" s="133"/>
      <c r="I18" s="251"/>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81"/>
  <sheetViews>
    <sheetView showGridLines="0" zoomScale="90" zoomScaleNormal="90" workbookViewId="0"/>
  </sheetViews>
  <sheetFormatPr baseColWidth="10" defaultColWidth="11.44140625" defaultRowHeight="13.2"/>
  <cols>
    <col min="1" max="1" width="31.44140625" style="21" customWidth="1"/>
    <col min="2" max="2" width="14.88671875" style="21" customWidth="1"/>
    <col min="3" max="3" width="15.44140625" style="21" customWidth="1"/>
    <col min="4" max="5" width="11.44140625" style="21"/>
    <col min="6" max="6" width="14.44140625" style="21" customWidth="1"/>
    <col min="7" max="7" width="15.44140625" style="21" customWidth="1"/>
    <col min="8" max="8" width="11.44140625" style="21"/>
    <col min="9" max="9" width="16.88671875" style="21" customWidth="1"/>
    <col min="10" max="16384" width="11.44140625" style="21"/>
  </cols>
  <sheetData>
    <row r="1" spans="1:10" ht="15" customHeight="1">
      <c r="A1" s="21" t="str">
        <f>Indice!C1</f>
        <v>GRUPO VAZQUEZ S.A.E.</v>
      </c>
      <c r="I1" s="222" t="s">
        <v>100</v>
      </c>
    </row>
    <row r="2" spans="1:10" ht="15" customHeight="1"/>
    <row r="3" spans="1:10" ht="15" customHeight="1"/>
    <row r="4" spans="1:10" ht="15" customHeight="1"/>
    <row r="5" spans="1:10" ht="15" customHeight="1"/>
    <row r="6" spans="1:10" ht="15" customHeight="1">
      <c r="A6" s="560" t="s">
        <v>1</v>
      </c>
      <c r="B6" s="509"/>
      <c r="C6" s="509"/>
      <c r="D6" s="509"/>
      <c r="E6" s="509"/>
      <c r="F6" s="509"/>
      <c r="G6" s="509"/>
      <c r="H6" s="509"/>
      <c r="I6" s="561"/>
    </row>
    <row r="7" spans="1:10" ht="25.5" customHeight="1">
      <c r="A7" s="562" t="s">
        <v>118</v>
      </c>
      <c r="B7" s="563"/>
      <c r="C7" s="563"/>
      <c r="D7" s="563"/>
      <c r="E7" s="563"/>
      <c r="F7" s="563"/>
      <c r="G7" s="563"/>
      <c r="H7" s="563"/>
      <c r="I7" s="564"/>
      <c r="J7" s="2"/>
    </row>
    <row r="8" spans="1:10" ht="15" customHeight="1">
      <c r="A8" s="97"/>
      <c r="I8" s="173"/>
    </row>
    <row r="9" spans="1:10" ht="15" customHeight="1">
      <c r="A9" s="549" t="s">
        <v>142</v>
      </c>
      <c r="B9" s="550"/>
      <c r="C9" s="550"/>
      <c r="D9" s="550"/>
      <c r="E9" s="550"/>
      <c r="F9" s="550"/>
      <c r="G9" s="550"/>
      <c r="H9" s="550"/>
      <c r="I9" s="551"/>
      <c r="J9" s="2"/>
    </row>
    <row r="10" spans="1:10" ht="55.5" customHeight="1">
      <c r="A10" s="531" t="s">
        <v>387</v>
      </c>
      <c r="B10" s="532"/>
      <c r="C10" s="532"/>
      <c r="D10" s="532"/>
      <c r="E10" s="532"/>
      <c r="F10" s="532"/>
      <c r="G10" s="532"/>
      <c r="H10" s="532"/>
      <c r="I10" s="533"/>
    </row>
    <row r="11" spans="1:10" ht="15" customHeight="1">
      <c r="A11" s="252"/>
      <c r="B11" s="253"/>
      <c r="C11" s="253"/>
      <c r="D11" s="253"/>
      <c r="E11" s="253"/>
      <c r="F11" s="253"/>
      <c r="G11" s="253"/>
      <c r="H11" s="253"/>
      <c r="I11" s="254"/>
    </row>
    <row r="12" spans="1:10" ht="15" customHeight="1">
      <c r="A12" s="541" t="s">
        <v>86</v>
      </c>
      <c r="B12" s="542"/>
      <c r="C12" s="542"/>
      <c r="D12" s="542"/>
      <c r="E12" s="542"/>
      <c r="F12" s="542"/>
      <c r="G12" s="542"/>
      <c r="H12" s="542"/>
      <c r="I12" s="543"/>
      <c r="J12" s="2"/>
    </row>
    <row r="13" spans="1:10" ht="42.75" customHeight="1">
      <c r="A13" s="552" t="s">
        <v>119</v>
      </c>
      <c r="B13" s="553"/>
      <c r="C13" s="553"/>
      <c r="D13" s="553"/>
      <c r="E13" s="553"/>
      <c r="F13" s="553"/>
      <c r="G13" s="553"/>
      <c r="H13" s="553"/>
      <c r="I13" s="554"/>
    </row>
    <row r="14" spans="1:10" ht="15" customHeight="1">
      <c r="A14" s="544"/>
      <c r="B14" s="545"/>
      <c r="C14" s="545"/>
      <c r="D14" s="545"/>
      <c r="E14" s="545"/>
      <c r="F14" s="545"/>
      <c r="G14" s="545"/>
      <c r="H14" s="545"/>
      <c r="I14" s="546"/>
    </row>
    <row r="15" spans="1:10" ht="15" customHeight="1">
      <c r="A15" s="541" t="s">
        <v>87</v>
      </c>
      <c r="B15" s="542"/>
      <c r="C15" s="542"/>
      <c r="D15" s="542"/>
      <c r="E15" s="542"/>
      <c r="F15" s="542"/>
      <c r="G15" s="542"/>
      <c r="H15" s="542"/>
      <c r="I15" s="543"/>
      <c r="J15" s="2"/>
    </row>
    <row r="16" spans="1:10" ht="15" customHeight="1">
      <c r="A16" s="552" t="s">
        <v>806</v>
      </c>
      <c r="B16" s="553"/>
      <c r="C16" s="553"/>
      <c r="D16" s="553"/>
      <c r="E16" s="553"/>
      <c r="F16" s="553"/>
      <c r="G16" s="553"/>
      <c r="H16" s="553"/>
      <c r="I16" s="554"/>
    </row>
    <row r="17" spans="1:10" ht="28.5" customHeight="1">
      <c r="A17" s="552" t="s">
        <v>120</v>
      </c>
      <c r="B17" s="553"/>
      <c r="C17" s="553"/>
      <c r="D17" s="553"/>
      <c r="E17" s="553"/>
      <c r="F17" s="553"/>
      <c r="G17" s="553"/>
      <c r="H17" s="553"/>
      <c r="I17" s="554"/>
    </row>
    <row r="18" spans="1:10" ht="15" customHeight="1" thickBot="1">
      <c r="A18" s="255"/>
      <c r="B18" s="534" t="s">
        <v>1451</v>
      </c>
      <c r="C18" s="534"/>
      <c r="D18" s="534"/>
      <c r="E18" s="375"/>
      <c r="F18" s="375"/>
      <c r="G18" s="48"/>
      <c r="I18" s="173"/>
    </row>
    <row r="19" spans="1:10" ht="44.25" customHeight="1">
      <c r="A19" s="255"/>
      <c r="B19" s="535"/>
      <c r="C19" s="535"/>
      <c r="D19" s="535"/>
      <c r="E19" s="431" t="s">
        <v>471</v>
      </c>
      <c r="F19" s="431" t="s">
        <v>472</v>
      </c>
      <c r="G19" s="48"/>
      <c r="I19" s="173"/>
      <c r="J19" s="48"/>
    </row>
    <row r="20" spans="1:10" ht="15" customHeight="1">
      <c r="A20" s="255"/>
      <c r="B20" s="530" t="s">
        <v>473</v>
      </c>
      <c r="C20" s="530"/>
      <c r="D20" s="530"/>
      <c r="E20" s="436">
        <v>7789.9</v>
      </c>
      <c r="F20" s="376"/>
      <c r="I20" s="173"/>
    </row>
    <row r="21" spans="1:10" ht="15" customHeight="1" thickBot="1">
      <c r="A21" s="255"/>
      <c r="B21" s="536" t="s">
        <v>474</v>
      </c>
      <c r="C21" s="536"/>
      <c r="D21" s="536"/>
      <c r="E21" s="377"/>
      <c r="F21" s="437" t="s">
        <v>1452</v>
      </c>
      <c r="I21" s="173"/>
      <c r="J21" s="48"/>
    </row>
    <row r="22" spans="1:10" ht="15" customHeight="1" thickBot="1">
      <c r="A22" s="255"/>
      <c r="B22" s="555" t="s">
        <v>1268</v>
      </c>
      <c r="C22" s="555"/>
      <c r="D22" s="555"/>
      <c r="E22" s="375"/>
      <c r="F22" s="375"/>
      <c r="G22" s="48"/>
      <c r="I22" s="173"/>
      <c r="J22" s="48"/>
    </row>
    <row r="23" spans="1:10" ht="39.75" customHeight="1">
      <c r="A23" s="255"/>
      <c r="B23" s="556"/>
      <c r="C23" s="556"/>
      <c r="D23" s="556"/>
      <c r="E23" s="431" t="s">
        <v>471</v>
      </c>
      <c r="F23" s="431" t="s">
        <v>472</v>
      </c>
      <c r="G23" s="48"/>
      <c r="I23" s="173"/>
      <c r="J23" s="48"/>
    </row>
    <row r="24" spans="1:10" ht="15" customHeight="1">
      <c r="A24" s="255"/>
      <c r="B24" s="530" t="s">
        <v>473</v>
      </c>
      <c r="C24" s="530"/>
      <c r="D24" s="530"/>
      <c r="E24" s="436">
        <v>7377.82</v>
      </c>
      <c r="F24" s="376"/>
      <c r="G24" s="48"/>
      <c r="I24" s="173"/>
    </row>
    <row r="25" spans="1:10" ht="15" customHeight="1" thickBot="1">
      <c r="A25" s="255"/>
      <c r="B25" s="536" t="s">
        <v>474</v>
      </c>
      <c r="C25" s="536"/>
      <c r="D25" s="536"/>
      <c r="E25" s="377"/>
      <c r="F25" s="437">
        <v>7411.91</v>
      </c>
      <c r="G25" s="48"/>
      <c r="H25" s="48"/>
      <c r="I25" s="256"/>
    </row>
    <row r="26" spans="1:10" ht="15" customHeight="1">
      <c r="A26" s="255"/>
      <c r="G26" s="48"/>
      <c r="H26" s="48"/>
      <c r="I26" s="256"/>
      <c r="J26" s="48"/>
    </row>
    <row r="27" spans="1:10" ht="15" customHeight="1">
      <c r="A27" s="174"/>
      <c r="B27" s="175"/>
      <c r="C27" s="175"/>
      <c r="D27" s="175"/>
      <c r="E27" s="175"/>
      <c r="F27" s="175"/>
      <c r="G27" s="175"/>
      <c r="H27" s="175"/>
      <c r="I27" s="176"/>
      <c r="J27" s="48"/>
    </row>
    <row r="28" spans="1:10">
      <c r="A28" s="541" t="s">
        <v>37</v>
      </c>
      <c r="B28" s="542"/>
      <c r="C28" s="542"/>
      <c r="D28" s="542"/>
      <c r="E28" s="542"/>
      <c r="F28" s="542"/>
      <c r="G28" s="542"/>
      <c r="H28" s="542"/>
      <c r="I28" s="543"/>
      <c r="J28" s="53"/>
    </row>
    <row r="29" spans="1:10" ht="28.2" customHeight="1">
      <c r="A29" s="531" t="s">
        <v>810</v>
      </c>
      <c r="B29" s="532"/>
      <c r="C29" s="532"/>
      <c r="D29" s="532"/>
      <c r="E29" s="532"/>
      <c r="F29" s="532"/>
      <c r="G29" s="532"/>
      <c r="H29" s="532"/>
      <c r="I29" s="533"/>
    </row>
    <row r="30" spans="1:10" ht="15" customHeight="1">
      <c r="A30" s="174"/>
      <c r="B30" s="175"/>
      <c r="C30" s="175"/>
      <c r="D30" s="175"/>
      <c r="E30" s="175"/>
      <c r="F30" s="175"/>
      <c r="G30" s="175"/>
      <c r="H30" s="175"/>
      <c r="I30" s="176"/>
      <c r="J30" s="2"/>
    </row>
    <row r="31" spans="1:10">
      <c r="A31" s="549" t="s">
        <v>122</v>
      </c>
      <c r="B31" s="550"/>
      <c r="C31" s="550"/>
      <c r="D31" s="550"/>
      <c r="E31" s="550"/>
      <c r="F31" s="550"/>
      <c r="G31" s="550"/>
      <c r="H31" s="550"/>
      <c r="I31" s="551"/>
    </row>
    <row r="32" spans="1:10" ht="198.75" customHeight="1">
      <c r="A32" s="531" t="s">
        <v>1398</v>
      </c>
      <c r="B32" s="538"/>
      <c r="C32" s="538"/>
      <c r="D32" s="538"/>
      <c r="E32" s="538"/>
      <c r="F32" s="538"/>
      <c r="G32" s="538"/>
      <c r="H32" s="538"/>
      <c r="I32" s="539"/>
    </row>
    <row r="33" spans="1:10" ht="15" customHeight="1">
      <c r="A33" s="544"/>
      <c r="B33" s="545"/>
      <c r="C33" s="545"/>
      <c r="D33" s="545"/>
      <c r="E33" s="545"/>
      <c r="F33" s="545"/>
      <c r="G33" s="545"/>
      <c r="H33" s="545"/>
      <c r="I33" s="546"/>
      <c r="J33" s="2"/>
    </row>
    <row r="34" spans="1:10" ht="18.75" customHeight="1">
      <c r="A34" s="541" t="s">
        <v>121</v>
      </c>
      <c r="B34" s="542"/>
      <c r="C34" s="542"/>
      <c r="D34" s="542"/>
      <c r="E34" s="542"/>
      <c r="F34" s="542"/>
      <c r="G34" s="542"/>
      <c r="H34" s="542"/>
      <c r="I34" s="543"/>
      <c r="J34" s="2"/>
    </row>
    <row r="35" spans="1:10" ht="18" customHeight="1">
      <c r="A35" s="565" t="s">
        <v>811</v>
      </c>
      <c r="B35" s="566"/>
      <c r="C35" s="566"/>
      <c r="D35" s="566"/>
      <c r="E35" s="566"/>
      <c r="F35" s="566"/>
      <c r="G35" s="566"/>
      <c r="H35" s="566"/>
      <c r="I35" s="567"/>
      <c r="J35" s="2"/>
    </row>
    <row r="36" spans="1:10" s="34" customFormat="1" ht="15" customHeight="1">
      <c r="A36" s="528" t="s">
        <v>1115</v>
      </c>
      <c r="B36" s="528"/>
      <c r="C36" s="528"/>
      <c r="D36" s="528"/>
      <c r="E36" s="528"/>
      <c r="F36" s="528"/>
      <c r="G36" s="528"/>
      <c r="H36" s="528"/>
      <c r="I36" s="529"/>
      <c r="J36" s="69"/>
    </row>
    <row r="37" spans="1:10" s="34" customFormat="1" ht="15" customHeight="1">
      <c r="A37" s="180"/>
      <c r="B37" s="180"/>
      <c r="C37" s="180"/>
      <c r="D37" s="180"/>
      <c r="E37" s="180"/>
      <c r="F37" s="180"/>
      <c r="G37" s="180"/>
      <c r="H37" s="180"/>
      <c r="I37" s="369"/>
      <c r="J37" s="69"/>
    </row>
    <row r="38" spans="1:10">
      <c r="A38" s="541" t="s">
        <v>388</v>
      </c>
      <c r="B38" s="542"/>
      <c r="C38" s="542"/>
      <c r="D38" s="542"/>
      <c r="E38" s="542"/>
      <c r="F38" s="542"/>
      <c r="G38" s="542"/>
      <c r="H38" s="542"/>
      <c r="I38" s="543"/>
    </row>
    <row r="39" spans="1:10" ht="43.5" customHeight="1">
      <c r="A39" s="544" t="s">
        <v>492</v>
      </c>
      <c r="B39" s="545"/>
      <c r="C39" s="545"/>
      <c r="D39" s="545"/>
      <c r="E39" s="545"/>
      <c r="F39" s="545"/>
      <c r="G39" s="545"/>
      <c r="H39" s="545"/>
      <c r="I39" s="546"/>
    </row>
    <row r="40" spans="1:10" ht="15" customHeight="1">
      <c r="A40" s="97"/>
      <c r="I40" s="173"/>
    </row>
    <row r="41" spans="1:10" ht="15" customHeight="1">
      <c r="A41" s="541" t="s">
        <v>389</v>
      </c>
      <c r="B41" s="542"/>
      <c r="C41" s="542"/>
      <c r="D41" s="542"/>
      <c r="E41" s="542"/>
      <c r="F41" s="542"/>
      <c r="G41" s="542"/>
      <c r="H41" s="542"/>
      <c r="I41" s="543"/>
      <c r="J41" s="2"/>
    </row>
    <row r="42" spans="1:10" ht="27.75" customHeight="1">
      <c r="A42" s="531" t="s">
        <v>123</v>
      </c>
      <c r="B42" s="532"/>
      <c r="C42" s="532"/>
      <c r="D42" s="532"/>
      <c r="E42" s="532"/>
      <c r="F42" s="532"/>
      <c r="G42" s="532"/>
      <c r="H42" s="532"/>
      <c r="I42" s="533"/>
      <c r="J42" s="2"/>
    </row>
    <row r="43" spans="1:10" ht="15" customHeight="1">
      <c r="A43" s="174"/>
      <c r="B43" s="175"/>
      <c r="C43" s="175"/>
      <c r="D43" s="175"/>
      <c r="E43" s="175"/>
      <c r="F43" s="175"/>
      <c r="G43" s="175"/>
      <c r="H43" s="175"/>
      <c r="I43" s="176"/>
    </row>
    <row r="44" spans="1:10" ht="15" customHeight="1">
      <c r="A44" s="541" t="s">
        <v>390</v>
      </c>
      <c r="B44" s="542"/>
      <c r="C44" s="542"/>
      <c r="D44" s="542"/>
      <c r="E44" s="542"/>
      <c r="F44" s="542"/>
      <c r="G44" s="542"/>
      <c r="H44" s="542"/>
      <c r="I44" s="543"/>
      <c r="J44" s="2"/>
    </row>
    <row r="45" spans="1:10" ht="27" customHeight="1">
      <c r="A45" s="531" t="s">
        <v>124</v>
      </c>
      <c r="B45" s="532"/>
      <c r="C45" s="532"/>
      <c r="D45" s="532"/>
      <c r="E45" s="532"/>
      <c r="F45" s="532"/>
      <c r="G45" s="532"/>
      <c r="H45" s="532"/>
      <c r="I45" s="533"/>
    </row>
    <row r="46" spans="1:10" ht="15" customHeight="1">
      <c r="A46" s="544"/>
      <c r="B46" s="545"/>
      <c r="C46" s="545"/>
      <c r="D46" s="545"/>
      <c r="E46" s="545"/>
      <c r="F46" s="545"/>
      <c r="G46" s="545"/>
      <c r="H46" s="545"/>
      <c r="I46" s="546"/>
    </row>
    <row r="47" spans="1:10" ht="15" customHeight="1">
      <c r="A47" s="541" t="s">
        <v>391</v>
      </c>
      <c r="B47" s="542"/>
      <c r="C47" s="542"/>
      <c r="D47" s="542"/>
      <c r="E47" s="542"/>
      <c r="F47" s="542"/>
      <c r="G47" s="542"/>
      <c r="H47" s="542"/>
      <c r="I47" s="543"/>
    </row>
    <row r="48" spans="1:10" ht="104.25" customHeight="1">
      <c r="A48" s="540" t="s">
        <v>1114</v>
      </c>
      <c r="B48" s="528"/>
      <c r="C48" s="528"/>
      <c r="D48" s="528"/>
      <c r="E48" s="528"/>
      <c r="F48" s="528"/>
      <c r="G48" s="528"/>
      <c r="H48" s="528"/>
      <c r="I48" s="529"/>
      <c r="J48" s="146"/>
    </row>
    <row r="49" spans="1:10" ht="21" customHeight="1">
      <c r="A49" s="537" t="s">
        <v>807</v>
      </c>
      <c r="B49" s="538"/>
      <c r="C49" s="538"/>
      <c r="D49" s="538"/>
      <c r="E49" s="538"/>
      <c r="F49" s="538"/>
      <c r="G49" s="538"/>
      <c r="H49" s="538"/>
      <c r="I49" s="539"/>
      <c r="J49" s="146"/>
    </row>
    <row r="50" spans="1:10" ht="30.6" customHeight="1">
      <c r="A50" s="531" t="s">
        <v>808</v>
      </c>
      <c r="B50" s="532"/>
      <c r="C50" s="532"/>
      <c r="D50" s="532"/>
      <c r="E50" s="532"/>
      <c r="F50" s="532"/>
      <c r="G50" s="532"/>
      <c r="H50" s="532"/>
      <c r="I50" s="533"/>
      <c r="J50" s="146"/>
    </row>
    <row r="51" spans="1:10" ht="22.65" customHeight="1">
      <c r="A51" s="547" t="s">
        <v>809</v>
      </c>
      <c r="B51" s="547"/>
      <c r="C51" s="547"/>
      <c r="D51" s="547"/>
      <c r="E51" s="547"/>
      <c r="F51" s="547"/>
      <c r="G51" s="547"/>
      <c r="H51" s="547"/>
      <c r="I51" s="548"/>
      <c r="J51" s="146"/>
    </row>
    <row r="52" spans="1:10" ht="18" customHeight="1">
      <c r="A52" s="541" t="s">
        <v>392</v>
      </c>
      <c r="B52" s="542"/>
      <c r="C52" s="542"/>
      <c r="D52" s="542"/>
      <c r="E52" s="542"/>
      <c r="F52" s="542"/>
      <c r="G52" s="542"/>
      <c r="H52" s="542"/>
      <c r="I52" s="543"/>
      <c r="J52" s="146"/>
    </row>
    <row r="53" spans="1:10" ht="16.2" customHeight="1">
      <c r="A53" s="531" t="s">
        <v>125</v>
      </c>
      <c r="B53" s="532"/>
      <c r="C53" s="532"/>
      <c r="D53" s="532"/>
      <c r="E53" s="532"/>
      <c r="F53" s="532"/>
      <c r="G53" s="532"/>
      <c r="H53" s="532"/>
      <c r="I53" s="533"/>
      <c r="J53" s="146"/>
    </row>
    <row r="54" spans="1:10" ht="15" customHeight="1">
      <c r="A54" s="181"/>
      <c r="B54" s="182"/>
      <c r="C54" s="182"/>
      <c r="D54" s="182"/>
      <c r="E54" s="182"/>
      <c r="F54" s="182"/>
      <c r="G54" s="182"/>
      <c r="H54" s="182"/>
      <c r="I54" s="183"/>
      <c r="J54" s="146"/>
    </row>
    <row r="55" spans="1:10" ht="15" customHeight="1">
      <c r="A55" s="541" t="s">
        <v>489</v>
      </c>
      <c r="B55" s="542"/>
      <c r="C55" s="542"/>
      <c r="D55" s="542"/>
      <c r="E55" s="542"/>
      <c r="F55" s="542"/>
      <c r="G55" s="542"/>
      <c r="H55" s="542"/>
      <c r="I55" s="543"/>
      <c r="J55" s="146"/>
    </row>
    <row r="56" spans="1:10" ht="15" customHeight="1">
      <c r="A56" s="531" t="s">
        <v>126</v>
      </c>
      <c r="B56" s="532"/>
      <c r="C56" s="532"/>
      <c r="D56" s="532"/>
      <c r="E56" s="532"/>
      <c r="F56" s="532"/>
      <c r="G56" s="532"/>
      <c r="H56" s="532"/>
      <c r="I56" s="533"/>
      <c r="J56" s="146"/>
    </row>
    <row r="57" spans="1:10" ht="15" customHeight="1">
      <c r="A57" s="174"/>
      <c r="B57" s="175"/>
      <c r="C57" s="175"/>
      <c r="D57" s="175"/>
      <c r="E57" s="175"/>
      <c r="F57" s="175"/>
      <c r="G57" s="175"/>
      <c r="H57" s="175"/>
      <c r="I57" s="176"/>
      <c r="J57" s="146"/>
    </row>
    <row r="58" spans="1:10" ht="15" customHeight="1">
      <c r="A58" s="541" t="s">
        <v>490</v>
      </c>
      <c r="B58" s="542"/>
      <c r="C58" s="542"/>
      <c r="D58" s="542"/>
      <c r="E58" s="542"/>
      <c r="F58" s="542"/>
      <c r="G58" s="542"/>
      <c r="H58" s="542"/>
      <c r="I58" s="543"/>
      <c r="J58" s="146"/>
    </row>
    <row r="59" spans="1:10" ht="39.6" customHeight="1">
      <c r="A59" s="531" t="s">
        <v>1116</v>
      </c>
      <c r="B59" s="532"/>
      <c r="C59" s="532"/>
      <c r="D59" s="532"/>
      <c r="E59" s="532"/>
      <c r="F59" s="532"/>
      <c r="G59" s="532"/>
      <c r="H59" s="532"/>
      <c r="I59" s="533"/>
      <c r="J59" s="146"/>
    </row>
    <row r="60" spans="1:10" ht="13.95" customHeight="1">
      <c r="A60" s="174"/>
      <c r="B60" s="175"/>
      <c r="C60" s="175"/>
      <c r="D60" s="175"/>
      <c r="E60" s="175"/>
      <c r="F60" s="175"/>
      <c r="G60" s="175"/>
      <c r="H60" s="175"/>
      <c r="I60" s="176"/>
      <c r="J60" s="146"/>
    </row>
    <row r="61" spans="1:10" ht="18.600000000000001" customHeight="1">
      <c r="A61" s="541" t="s">
        <v>491</v>
      </c>
      <c r="B61" s="542"/>
      <c r="C61" s="542"/>
      <c r="D61" s="542"/>
      <c r="E61" s="542"/>
      <c r="F61" s="542"/>
      <c r="G61" s="542"/>
      <c r="H61" s="542"/>
      <c r="I61" s="543"/>
      <c r="J61" s="146"/>
    </row>
    <row r="62" spans="1:10">
      <c r="A62" s="531" t="s">
        <v>1117</v>
      </c>
      <c r="B62" s="532"/>
      <c r="C62" s="532"/>
      <c r="D62" s="532"/>
      <c r="E62" s="532"/>
      <c r="F62" s="532"/>
      <c r="G62" s="532"/>
      <c r="H62" s="532"/>
      <c r="I62" s="533"/>
      <c r="J62" s="146"/>
    </row>
    <row r="63" spans="1:10" ht="15" customHeight="1">
      <c r="A63" s="97"/>
      <c r="I63" s="173"/>
      <c r="J63" s="146"/>
    </row>
    <row r="64" spans="1:10" s="20" customFormat="1" ht="15" customHeight="1">
      <c r="A64" s="557"/>
      <c r="B64" s="558"/>
      <c r="C64" s="558"/>
      <c r="D64" s="558"/>
      <c r="E64" s="558"/>
      <c r="F64" s="558"/>
      <c r="G64" s="558"/>
      <c r="H64" s="558"/>
      <c r="I64" s="559"/>
    </row>
    <row r="65" spans="1:1" ht="15" customHeight="1"/>
    <row r="66" spans="1:1" ht="15" customHeight="1"/>
    <row r="67" spans="1:1" ht="15" customHeight="1">
      <c r="A67" s="127"/>
    </row>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81" spans="6:10">
      <c r="F81" s="528"/>
      <c r="G81" s="528"/>
      <c r="H81" s="528"/>
      <c r="I81" s="528"/>
      <c r="J81" s="528"/>
    </row>
  </sheetData>
  <mergeCells count="48">
    <mergeCell ref="A6:I6"/>
    <mergeCell ref="A41:I41"/>
    <mergeCell ref="A44:I44"/>
    <mergeCell ref="A42:I42"/>
    <mergeCell ref="A13:I13"/>
    <mergeCell ref="A7:I7"/>
    <mergeCell ref="A12:I12"/>
    <mergeCell ref="A10:I10"/>
    <mergeCell ref="A31:I31"/>
    <mergeCell ref="A34:I34"/>
    <mergeCell ref="A35:I35"/>
    <mergeCell ref="F81:J81"/>
    <mergeCell ref="A62:I62"/>
    <mergeCell ref="A9:I9"/>
    <mergeCell ref="A17:I17"/>
    <mergeCell ref="A16:I16"/>
    <mergeCell ref="A33:I33"/>
    <mergeCell ref="A14:I14"/>
    <mergeCell ref="A15:I15"/>
    <mergeCell ref="B22:D22"/>
    <mergeCell ref="B23:D23"/>
    <mergeCell ref="B24:D24"/>
    <mergeCell ref="B25:D25"/>
    <mergeCell ref="A29:I29"/>
    <mergeCell ref="A32:I32"/>
    <mergeCell ref="A64:I64"/>
    <mergeCell ref="A61:I61"/>
    <mergeCell ref="A59:I59"/>
    <mergeCell ref="A55:I55"/>
    <mergeCell ref="A51:I51"/>
    <mergeCell ref="A52:I52"/>
    <mergeCell ref="A56:I56"/>
    <mergeCell ref="A53:I53"/>
    <mergeCell ref="A58:I58"/>
    <mergeCell ref="A50:I50"/>
    <mergeCell ref="B18:D18"/>
    <mergeCell ref="B19:D19"/>
    <mergeCell ref="B20:D20"/>
    <mergeCell ref="B21:D21"/>
    <mergeCell ref="A49:I49"/>
    <mergeCell ref="A45:I45"/>
    <mergeCell ref="A48:I48"/>
    <mergeCell ref="A28:I28"/>
    <mergeCell ref="A38:I38"/>
    <mergeCell ref="A39:I39"/>
    <mergeCell ref="A46:I46"/>
    <mergeCell ref="A47:I47"/>
    <mergeCell ref="A36:I36"/>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G39"/>
  <sheetViews>
    <sheetView showGridLines="0" zoomScale="85" zoomScaleNormal="85" workbookViewId="0"/>
  </sheetViews>
  <sheetFormatPr baseColWidth="10" defaultColWidth="11.44140625" defaultRowHeight="13.2"/>
  <cols>
    <col min="1" max="1" width="45.44140625" style="21" customWidth="1"/>
    <col min="2" max="2" width="5.88671875" style="21" customWidth="1"/>
    <col min="3" max="4" width="19.44140625" style="21" customWidth="1"/>
    <col min="5" max="5" width="13.88671875" style="21" customWidth="1"/>
    <col min="6" max="6" width="36.88671875" style="21" bestFit="1" customWidth="1"/>
    <col min="7" max="7" width="13.6640625" style="21" customWidth="1"/>
    <col min="8" max="16384" width="11.44140625" style="21"/>
  </cols>
  <sheetData>
    <row r="1" spans="1:7" ht="14.4">
      <c r="A1" s="21" t="str">
        <f>Indice!C1</f>
        <v>GRUPO VAZQUEZ S.A.E.</v>
      </c>
      <c r="E1" s="222" t="s">
        <v>100</v>
      </c>
      <c r="F1"/>
    </row>
    <row r="3" spans="1:7" ht="14.4">
      <c r="F3"/>
      <c r="G3"/>
    </row>
    <row r="4" spans="1:7" ht="14.4">
      <c r="F4"/>
      <c r="G4"/>
    </row>
    <row r="5" spans="1:7" ht="14.4">
      <c r="F5"/>
      <c r="G5"/>
    </row>
    <row r="6" spans="1:7" ht="14.4">
      <c r="A6" s="87" t="s">
        <v>306</v>
      </c>
      <c r="B6" s="87"/>
      <c r="C6" s="87"/>
      <c r="D6" s="87"/>
      <c r="F6"/>
      <c r="G6"/>
    </row>
    <row r="7" spans="1:7" ht="14.4">
      <c r="A7" s="10" t="s">
        <v>206</v>
      </c>
      <c r="B7" s="10"/>
      <c r="F7"/>
      <c r="G7"/>
    </row>
    <row r="8" spans="1:7" ht="13.8">
      <c r="A8" s="10"/>
      <c r="B8" s="10"/>
      <c r="F8" s="453"/>
      <c r="G8" s="454"/>
    </row>
    <row r="9" spans="1:7" ht="13.8">
      <c r="A9" s="141" t="s">
        <v>4</v>
      </c>
      <c r="F9" s="453"/>
      <c r="G9" s="454"/>
    </row>
    <row r="10" spans="1:7" ht="13.8">
      <c r="A10" s="141"/>
      <c r="C10" s="568" t="s">
        <v>206</v>
      </c>
      <c r="D10" s="568"/>
      <c r="F10" s="453"/>
      <c r="G10" s="454"/>
    </row>
    <row r="11" spans="1:7" ht="13.8">
      <c r="A11" s="142" t="s">
        <v>5</v>
      </c>
      <c r="B11" s="143"/>
      <c r="C11" s="374" t="s">
        <v>1451</v>
      </c>
      <c r="D11" s="374" t="s">
        <v>1268</v>
      </c>
      <c r="F11" s="453"/>
      <c r="G11" s="454"/>
    </row>
    <row r="12" spans="1:7" ht="13.8">
      <c r="A12" s="24"/>
      <c r="B12" s="143"/>
      <c r="C12" s="257"/>
      <c r="D12" s="257"/>
      <c r="F12" s="453"/>
      <c r="G12" s="454"/>
    </row>
    <row r="13" spans="1:7" ht="13.8">
      <c r="A13" s="144" t="s">
        <v>2</v>
      </c>
      <c r="B13" s="143"/>
      <c r="C13" s="140">
        <v>0</v>
      </c>
      <c r="D13" s="140">
        <v>12101.141</v>
      </c>
      <c r="E13" s="137"/>
      <c r="F13" s="453"/>
      <c r="G13" s="454"/>
    </row>
    <row r="14" spans="1:7" ht="13.8">
      <c r="A14" s="10" t="s">
        <v>398</v>
      </c>
      <c r="B14" s="144"/>
      <c r="C14" s="140">
        <v>5729.2749999999996</v>
      </c>
      <c r="D14" s="140">
        <v>4215.7420000000002</v>
      </c>
      <c r="E14" s="137"/>
      <c r="F14" s="453"/>
      <c r="G14" s="454"/>
    </row>
    <row r="15" spans="1:7" ht="13.8">
      <c r="A15" s="144" t="s">
        <v>305</v>
      </c>
      <c r="B15" s="144"/>
      <c r="C15" s="140">
        <v>28506590.089000005</v>
      </c>
      <c r="D15" s="140">
        <v>3371519.0660000001</v>
      </c>
      <c r="E15" s="137"/>
      <c r="F15" s="453"/>
      <c r="G15" s="454"/>
    </row>
    <row r="16" spans="1:7" ht="13.8">
      <c r="A16" s="144" t="s">
        <v>304</v>
      </c>
      <c r="B16" s="144"/>
      <c r="C16" s="140">
        <v>2995203.93</v>
      </c>
      <c r="D16" s="140">
        <v>870939.74200000009</v>
      </c>
      <c r="E16" s="137"/>
      <c r="F16" s="453"/>
      <c r="G16" s="454"/>
    </row>
    <row r="17" spans="1:7" ht="14.4" thickBot="1">
      <c r="A17" s="145" t="s">
        <v>3</v>
      </c>
      <c r="B17" s="145"/>
      <c r="C17" s="258">
        <f>SUM($C$13:C16)</f>
        <v>31507523.294000003</v>
      </c>
      <c r="D17" s="258">
        <f>SUM($D$13:D16)</f>
        <v>4258775.6909999996</v>
      </c>
      <c r="E17" s="137"/>
      <c r="F17" s="453"/>
      <c r="G17" s="454"/>
    </row>
    <row r="18" spans="1:7" ht="14.4" thickTop="1">
      <c r="F18" s="453"/>
      <c r="G18" s="454"/>
    </row>
    <row r="19" spans="1:7" ht="13.8">
      <c r="F19" s="453"/>
      <c r="G19" s="454"/>
    </row>
    <row r="20" spans="1:7" ht="14.4">
      <c r="F20"/>
    </row>
    <row r="21" spans="1:7" ht="14.4">
      <c r="F21"/>
    </row>
    <row r="22" spans="1:7" ht="14.4">
      <c r="F22"/>
    </row>
    <row r="23" spans="1:7" ht="14.4">
      <c r="F23"/>
    </row>
    <row r="24" spans="1:7" ht="14.4">
      <c r="F24"/>
    </row>
    <row r="25" spans="1:7" ht="14.4">
      <c r="F25"/>
    </row>
    <row r="26" spans="1:7" ht="14.4">
      <c r="F26"/>
    </row>
    <row r="27" spans="1:7" ht="14.4">
      <c r="F27"/>
    </row>
    <row r="28" spans="1:7" ht="14.4">
      <c r="F28"/>
    </row>
    <row r="29" spans="1:7" ht="14.4">
      <c r="F29"/>
    </row>
    <row r="30" spans="1:7" ht="14.4">
      <c r="F30"/>
    </row>
    <row r="31" spans="1:7" ht="14.4">
      <c r="F31"/>
    </row>
    <row r="32" spans="1:7" ht="14.4">
      <c r="F32"/>
    </row>
    <row r="33" spans="6:6" ht="14.4">
      <c r="F33"/>
    </row>
    <row r="34" spans="6:6" ht="14.4">
      <c r="F34"/>
    </row>
    <row r="35" spans="6:6" ht="14.4">
      <c r="F35"/>
    </row>
    <row r="36" spans="6:6" ht="14.4">
      <c r="F36"/>
    </row>
    <row r="37" spans="6:6" ht="14.4">
      <c r="F37"/>
    </row>
    <row r="38" spans="6:6" ht="14.4">
      <c r="F38"/>
    </row>
    <row r="39" spans="6:6" ht="14.4">
      <c r="F39"/>
    </row>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3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G21"/>
  <sheetViews>
    <sheetView showGridLines="0" zoomScale="85" zoomScaleNormal="85" workbookViewId="0"/>
  </sheetViews>
  <sheetFormatPr baseColWidth="10" defaultColWidth="11.44140625" defaultRowHeight="13.2"/>
  <cols>
    <col min="1" max="1" width="72.88671875" style="21" bestFit="1" customWidth="1"/>
    <col min="2" max="2" width="16.109375" style="21" customWidth="1"/>
    <col min="3" max="3" width="18.33203125" style="21" customWidth="1"/>
    <col min="4" max="4" width="12.33203125" style="137" bestFit="1" customWidth="1"/>
    <col min="5" max="5" width="5.33203125" style="21" customWidth="1"/>
    <col min="6" max="6" width="12" style="48" bestFit="1" customWidth="1"/>
    <col min="7" max="7" width="11.44140625" style="48"/>
    <col min="8" max="16384" width="11.44140625" style="21"/>
  </cols>
  <sheetData>
    <row r="1" spans="1:6">
      <c r="A1" s="48" t="str">
        <f>Indice!C1</f>
        <v>GRUPO VAZQUEZ S.A.E.</v>
      </c>
      <c r="B1" s="48"/>
      <c r="C1" s="48"/>
      <c r="D1" s="430"/>
      <c r="E1" s="163" t="s">
        <v>100</v>
      </c>
    </row>
    <row r="2" spans="1:6">
      <c r="A2" s="48"/>
      <c r="B2" s="48"/>
      <c r="C2" s="48"/>
      <c r="D2" s="189"/>
      <c r="E2" s="48"/>
      <c r="F2" s="275"/>
    </row>
    <row r="3" spans="1:6">
      <c r="A3" s="48"/>
      <c r="B3" s="48"/>
      <c r="C3" s="48"/>
      <c r="D3" s="189"/>
      <c r="E3" s="48"/>
    </row>
    <row r="4" spans="1:6">
      <c r="A4" s="48"/>
      <c r="B4" s="48"/>
      <c r="C4" s="48"/>
      <c r="D4" s="189"/>
      <c r="E4" s="48"/>
    </row>
    <row r="5" spans="1:6">
      <c r="A5" s="569" t="s">
        <v>193</v>
      </c>
      <c r="B5" s="569"/>
      <c r="C5" s="569"/>
      <c r="D5" s="189"/>
      <c r="E5" s="48"/>
    </row>
    <row r="6" spans="1:6">
      <c r="A6" s="10" t="s">
        <v>206</v>
      </c>
      <c r="B6" s="48"/>
      <c r="C6" s="48"/>
      <c r="D6" s="189"/>
      <c r="E6" s="48"/>
      <c r="F6" s="391"/>
    </row>
    <row r="7" spans="1:6">
      <c r="A7" s="10"/>
      <c r="B7" s="48"/>
      <c r="C7" s="48"/>
      <c r="D7" s="189"/>
      <c r="E7" s="48"/>
    </row>
    <row r="8" spans="1:6">
      <c r="A8" s="47" t="s">
        <v>4</v>
      </c>
      <c r="B8" s="48"/>
      <c r="C8" s="48"/>
      <c r="D8" s="189"/>
      <c r="E8" s="48"/>
    </row>
    <row r="9" spans="1:6">
      <c r="A9" s="47"/>
      <c r="B9" s="568" t="s">
        <v>206</v>
      </c>
      <c r="C9" s="568"/>
      <c r="D9" s="189"/>
      <c r="E9" s="48"/>
    </row>
    <row r="10" spans="1:6">
      <c r="A10" s="142" t="s">
        <v>5</v>
      </c>
      <c r="B10" s="374" t="s">
        <v>1451</v>
      </c>
      <c r="C10" s="374" t="s">
        <v>1268</v>
      </c>
      <c r="D10" s="189"/>
      <c r="E10" s="48"/>
    </row>
    <row r="11" spans="1:6">
      <c r="A11" s="48" t="s">
        <v>313</v>
      </c>
      <c r="B11" s="140">
        <v>11140294.422</v>
      </c>
      <c r="C11" s="140">
        <v>9219374.5240000002</v>
      </c>
      <c r="D11" s="189"/>
      <c r="E11" s="48"/>
    </row>
    <row r="12" spans="1:6">
      <c r="A12" s="48" t="s">
        <v>308</v>
      </c>
      <c r="B12" s="140">
        <v>3983940.8829999994</v>
      </c>
      <c r="C12" s="140">
        <v>7219586.9529999997</v>
      </c>
      <c r="D12" s="189"/>
      <c r="E12" s="48"/>
    </row>
    <row r="13" spans="1:6">
      <c r="A13" s="48" t="s">
        <v>307</v>
      </c>
      <c r="B13" s="140">
        <v>0</v>
      </c>
      <c r="C13" s="140">
        <v>0</v>
      </c>
      <c r="D13" s="189"/>
      <c r="E13" s="48"/>
    </row>
    <row r="14" spans="1:6">
      <c r="A14" s="48" t="s">
        <v>314</v>
      </c>
      <c r="B14" s="140">
        <v>18122394.049999997</v>
      </c>
      <c r="C14" s="140">
        <v>0</v>
      </c>
      <c r="D14" s="189"/>
      <c r="E14" s="48"/>
    </row>
    <row r="15" spans="1:6">
      <c r="A15" s="48" t="s">
        <v>309</v>
      </c>
      <c r="B15" s="140">
        <v>3197240.9850000003</v>
      </c>
      <c r="C15" s="140">
        <v>5004613.51</v>
      </c>
      <c r="D15" s="189"/>
      <c r="E15" s="48"/>
    </row>
    <row r="16" spans="1:6">
      <c r="A16" s="48" t="s">
        <v>310</v>
      </c>
      <c r="B16" s="140">
        <v>0</v>
      </c>
      <c r="C16" s="140">
        <v>0</v>
      </c>
      <c r="D16" s="189"/>
      <c r="E16" s="48"/>
    </row>
    <row r="17" spans="1:5">
      <c r="A17" s="48" t="s">
        <v>311</v>
      </c>
      <c r="B17" s="140">
        <v>0</v>
      </c>
      <c r="C17" s="140">
        <v>0</v>
      </c>
      <c r="D17" s="189"/>
      <c r="E17" s="48"/>
    </row>
    <row r="18" spans="1:5">
      <c r="A18" s="48" t="s">
        <v>312</v>
      </c>
      <c r="B18" s="140">
        <v>63984.762000000002</v>
      </c>
      <c r="C18" s="140">
        <v>63984.762000000002</v>
      </c>
      <c r="D18" s="189"/>
      <c r="E18" s="48"/>
    </row>
    <row r="19" spans="1:5">
      <c r="A19" s="48" t="s">
        <v>315</v>
      </c>
      <c r="B19" s="140">
        <v>0</v>
      </c>
      <c r="C19" s="140">
        <v>0</v>
      </c>
      <c r="D19" s="189"/>
      <c r="E19" s="48"/>
    </row>
    <row r="20" spans="1:5" ht="13.8" thickBot="1">
      <c r="A20" s="145" t="s">
        <v>3</v>
      </c>
      <c r="B20" s="258">
        <f>SUM($B$11:B19)</f>
        <v>36507855.101999998</v>
      </c>
      <c r="C20" s="258">
        <f>SUM($C$11:C19)</f>
        <v>21507559.748999998</v>
      </c>
      <c r="D20" s="189"/>
      <c r="E20" s="48"/>
    </row>
    <row r="21" spans="1:5" ht="13.8" thickTop="1"/>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7"/>
  <sheetViews>
    <sheetView showGridLines="0" zoomScale="90" zoomScaleNormal="90" workbookViewId="0"/>
  </sheetViews>
  <sheetFormatPr baseColWidth="10" defaultColWidth="11.44140625" defaultRowHeight="13.2"/>
  <cols>
    <col min="1" max="1" width="40.33203125" style="10" customWidth="1"/>
    <col min="2" max="2" width="27.6640625" style="10" customWidth="1"/>
    <col min="3" max="3" width="25.44140625" style="10" customWidth="1"/>
    <col min="4" max="4" width="19.5546875" style="10" customWidth="1"/>
    <col min="5" max="5" width="4.88671875" style="10" customWidth="1"/>
    <col min="6" max="6" width="61.5546875" style="10" customWidth="1"/>
    <col min="7" max="7" width="14.88671875" style="10" bestFit="1" customWidth="1"/>
    <col min="8" max="8" width="27.88671875" style="10" bestFit="1" customWidth="1"/>
    <col min="9" max="16384" width="11.44140625" style="10"/>
  </cols>
  <sheetData>
    <row r="1" spans="1:8">
      <c r="A1" s="7" t="str">
        <f>Indice!C1</f>
        <v>GRUPO VAZQUEZ S.A.E.</v>
      </c>
      <c r="F1" s="259" t="s">
        <v>100</v>
      </c>
    </row>
    <row r="2" spans="1:8">
      <c r="A2" s="77"/>
      <c r="B2" s="77"/>
      <c r="F2" s="259"/>
    </row>
    <row r="3" spans="1:8">
      <c r="C3" s="44"/>
    </row>
    <row r="4" spans="1:8">
      <c r="C4" s="44"/>
    </row>
    <row r="5" spans="1:8">
      <c r="A5" s="91" t="s">
        <v>194</v>
      </c>
      <c r="B5" s="91"/>
      <c r="C5" s="91"/>
      <c r="D5" s="91"/>
      <c r="E5" s="91"/>
      <c r="F5" s="91"/>
      <c r="G5" s="91"/>
      <c r="H5" s="91"/>
    </row>
    <row r="6" spans="1:8">
      <c r="A6" s="10" t="s">
        <v>206</v>
      </c>
      <c r="B6" s="80"/>
      <c r="C6" s="80"/>
      <c r="D6" s="80"/>
      <c r="E6" s="80"/>
    </row>
    <row r="7" spans="1:8">
      <c r="A7" s="80"/>
      <c r="B7" s="80"/>
      <c r="C7" s="80"/>
      <c r="D7" s="80"/>
      <c r="E7" s="80"/>
    </row>
    <row r="8" spans="1:8">
      <c r="A8" s="21" t="s">
        <v>371</v>
      </c>
      <c r="B8" s="21"/>
      <c r="E8" s="44"/>
    </row>
    <row r="9" spans="1:8">
      <c r="A9" s="48"/>
      <c r="B9" s="48"/>
      <c r="C9" s="570" t="s">
        <v>164</v>
      </c>
      <c r="D9" s="571"/>
      <c r="E9" s="44"/>
    </row>
    <row r="10" spans="1:8">
      <c r="C10" s="374" t="s">
        <v>1451</v>
      </c>
      <c r="D10" s="374" t="s">
        <v>1268</v>
      </c>
      <c r="E10" s="44"/>
      <c r="F10" s="113" t="s">
        <v>363</v>
      </c>
      <c r="G10" s="114">
        <f>IFERROR(IF(Indice!B6="","2XX2",(Indice!B6)),"2XX2")</f>
        <v>45565</v>
      </c>
      <c r="H10" s="123"/>
    </row>
    <row r="11" spans="1:8">
      <c r="A11" s="78" t="s">
        <v>197</v>
      </c>
      <c r="B11" s="78" t="s">
        <v>316</v>
      </c>
      <c r="C11" s="134">
        <v>7982142.3440000005</v>
      </c>
      <c r="D11" s="134">
        <v>126523.84700000001</v>
      </c>
      <c r="E11" s="44"/>
      <c r="F11" s="112" t="s">
        <v>195</v>
      </c>
      <c r="G11" s="42" t="s">
        <v>366</v>
      </c>
      <c r="H11" s="42" t="s">
        <v>370</v>
      </c>
    </row>
    <row r="12" spans="1:8">
      <c r="A12" s="78" t="s">
        <v>197</v>
      </c>
      <c r="B12" s="78" t="s">
        <v>317</v>
      </c>
      <c r="C12" s="134">
        <v>9675799.6149999984</v>
      </c>
      <c r="D12" s="134">
        <v>304358.94799999997</v>
      </c>
      <c r="E12" s="44"/>
      <c r="F12" s="6" t="s">
        <v>6</v>
      </c>
      <c r="G12" s="261">
        <f>+C13</f>
        <v>17657941.958999999</v>
      </c>
      <c r="H12" s="184">
        <v>0</v>
      </c>
    </row>
    <row r="13" spans="1:8">
      <c r="A13" s="3" t="s">
        <v>3</v>
      </c>
      <c r="B13" s="3"/>
      <c r="C13" s="260">
        <f>+SUM($C$11:C12)</f>
        <v>17657941.958999999</v>
      </c>
      <c r="D13" s="260">
        <f>+SUM($D$11:D12)</f>
        <v>430882.79499999998</v>
      </c>
      <c r="E13" s="44"/>
      <c r="F13" s="79" t="s">
        <v>10</v>
      </c>
      <c r="G13" s="262">
        <v>0</v>
      </c>
      <c r="H13" s="121"/>
    </row>
    <row r="14" spans="1:8">
      <c r="A14" s="21"/>
      <c r="B14" s="21"/>
      <c r="C14" s="135"/>
      <c r="D14" s="135"/>
      <c r="E14" s="44"/>
      <c r="F14" s="122" t="s">
        <v>85</v>
      </c>
      <c r="G14" s="262"/>
      <c r="H14" s="121"/>
    </row>
    <row r="15" spans="1:8">
      <c r="A15" s="48"/>
      <c r="B15" s="48"/>
      <c r="E15" s="44"/>
      <c r="F15" s="78" t="s">
        <v>7</v>
      </c>
      <c r="G15" s="262">
        <v>0</v>
      </c>
      <c r="H15" s="121">
        <v>0</v>
      </c>
    </row>
    <row r="16" spans="1:8">
      <c r="A16" s="21" t="s">
        <v>372</v>
      </c>
      <c r="B16" s="21"/>
      <c r="E16" s="44"/>
      <c r="F16" s="78" t="s">
        <v>8</v>
      </c>
      <c r="G16" s="262">
        <v>0</v>
      </c>
      <c r="H16" s="121">
        <v>0</v>
      </c>
    </row>
    <row r="17" spans="1:8">
      <c r="A17" s="48"/>
      <c r="B17" s="48"/>
      <c r="C17" s="570" t="s">
        <v>164</v>
      </c>
      <c r="D17" s="571"/>
      <c r="E17" s="44"/>
      <c r="F17" s="78" t="s">
        <v>9</v>
      </c>
      <c r="G17" s="262">
        <v>0</v>
      </c>
      <c r="H17" s="121">
        <v>0</v>
      </c>
    </row>
    <row r="18" spans="1:8">
      <c r="C18" s="374" t="s">
        <v>1451</v>
      </c>
      <c r="D18" s="374" t="s">
        <v>1268</v>
      </c>
      <c r="E18" s="44"/>
      <c r="F18" s="6"/>
      <c r="G18" s="263"/>
      <c r="H18" s="116"/>
    </row>
    <row r="19" spans="1:8">
      <c r="A19" s="78" t="s">
        <v>197</v>
      </c>
      <c r="B19" s="78" t="s">
        <v>316</v>
      </c>
      <c r="C19" s="134">
        <v>0</v>
      </c>
      <c r="D19" s="134">
        <v>0</v>
      </c>
      <c r="F19" s="117" t="s">
        <v>364</v>
      </c>
      <c r="G19" s="134">
        <f>G12+G13</f>
        <v>17657941.958999999</v>
      </c>
      <c r="H19" s="118"/>
    </row>
    <row r="20" spans="1:8">
      <c r="A20" s="78" t="s">
        <v>197</v>
      </c>
      <c r="B20" s="78" t="s">
        <v>317</v>
      </c>
      <c r="C20" s="134">
        <v>0</v>
      </c>
      <c r="D20" s="134">
        <v>0</v>
      </c>
      <c r="F20" s="6"/>
      <c r="G20" s="263"/>
      <c r="H20" s="116"/>
    </row>
    <row r="21" spans="1:8">
      <c r="A21" s="3" t="s">
        <v>3</v>
      </c>
      <c r="B21" s="3"/>
      <c r="C21" s="260">
        <f>SUM(C19:C20)</f>
        <v>0</v>
      </c>
      <c r="D21" s="260">
        <f>SUM(D19:D20)</f>
        <v>0</v>
      </c>
      <c r="F21" s="119" t="s">
        <v>365</v>
      </c>
      <c r="G21" s="264">
        <f>-((G12*H12)+(SUMPRODUCT(G15:G17,H15:H17)))</f>
        <v>0</v>
      </c>
      <c r="H21" s="43"/>
    </row>
    <row r="22" spans="1:8">
      <c r="B22" s="77"/>
      <c r="C22" s="136"/>
      <c r="D22" s="136"/>
      <c r="F22" s="6"/>
      <c r="G22" s="265"/>
      <c r="H22" s="111"/>
    </row>
    <row r="23" spans="1:8">
      <c r="A23" s="77"/>
      <c r="B23" s="77"/>
      <c r="C23" s="77"/>
      <c r="D23" s="77"/>
      <c r="F23" s="120" t="s">
        <v>367</v>
      </c>
      <c r="G23" s="266">
        <f>G19+G21</f>
        <v>17657941.958999999</v>
      </c>
      <c r="H23" s="4"/>
    </row>
    <row r="24" spans="1:8">
      <c r="A24" s="77"/>
      <c r="B24" s="77"/>
      <c r="C24" s="77"/>
      <c r="D24" s="77"/>
      <c r="F24" s="6"/>
      <c r="G24" s="187"/>
    </row>
    <row r="25" spans="1:8" ht="15" customHeight="1">
      <c r="C25" s="135">
        <f>C13-BG!F17</f>
        <v>0</v>
      </c>
      <c r="D25" s="135">
        <f>D13-BG!G17</f>
        <v>0</v>
      </c>
      <c r="F25" s="3" t="s">
        <v>11</v>
      </c>
      <c r="G25" s="267"/>
      <c r="H25" s="21"/>
    </row>
    <row r="26" spans="1:8">
      <c r="F26" s="50" t="s">
        <v>12</v>
      </c>
      <c r="G26" s="268" t="s">
        <v>368</v>
      </c>
      <c r="H26" s="115" t="s">
        <v>369</v>
      </c>
    </row>
    <row r="27" spans="1:8">
      <c r="F27" s="6" t="s">
        <v>7</v>
      </c>
      <c r="G27" s="269">
        <v>1</v>
      </c>
      <c r="H27" s="269">
        <v>30</v>
      </c>
    </row>
    <row r="28" spans="1:8">
      <c r="F28" s="6" t="s">
        <v>8</v>
      </c>
      <c r="G28" s="269">
        <v>31</v>
      </c>
      <c r="H28" s="269">
        <v>60</v>
      </c>
    </row>
    <row r="29" spans="1:8">
      <c r="F29" s="6" t="s">
        <v>9</v>
      </c>
      <c r="G29" s="269">
        <v>61</v>
      </c>
      <c r="H29" s="269">
        <v>10000</v>
      </c>
    </row>
    <row r="36" spans="5:7">
      <c r="G36" s="15"/>
    </row>
    <row r="37" spans="5:7">
      <c r="G37" s="15"/>
    </row>
    <row r="38" spans="5:7">
      <c r="G38" s="15"/>
    </row>
    <row r="39" spans="5:7">
      <c r="G39" s="15"/>
    </row>
    <row r="40" spans="5:7">
      <c r="G40" s="15"/>
    </row>
    <row r="41" spans="5:7">
      <c r="G41" s="15"/>
    </row>
    <row r="42" spans="5:7">
      <c r="G42" s="15"/>
    </row>
    <row r="43" spans="5:7">
      <c r="G43" s="15"/>
    </row>
    <row r="44" spans="5:7">
      <c r="E44" s="77"/>
      <c r="G44" s="15"/>
    </row>
    <row r="45" spans="5:7">
      <c r="E45" s="77"/>
      <c r="G45" s="135"/>
    </row>
    <row r="46" spans="5:7">
      <c r="E46" s="77"/>
    </row>
    <row r="47" spans="5:7">
      <c r="E47" s="77"/>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Y664"/>
  <sheetViews>
    <sheetView showGridLines="0" zoomScale="85" zoomScaleNormal="85" workbookViewId="0"/>
  </sheetViews>
  <sheetFormatPr baseColWidth="10" defaultColWidth="11.44140625" defaultRowHeight="13.2"/>
  <cols>
    <col min="1" max="1" width="44.109375" style="21" bestFit="1" customWidth="1"/>
    <col min="2" max="2" width="18.109375" style="21" customWidth="1"/>
    <col min="3" max="3" width="14.88671875" style="21" bestFit="1" customWidth="1"/>
    <col min="4" max="4" width="3.5546875" style="21" bestFit="1" customWidth="1"/>
    <col min="5" max="5" width="21.21875" style="21" bestFit="1" customWidth="1"/>
    <col min="6" max="7" width="15.77734375" style="21" customWidth="1"/>
    <col min="8" max="8" width="13.88671875" style="21" customWidth="1"/>
    <col min="9" max="9" width="13.6640625" style="34" bestFit="1" customWidth="1"/>
    <col min="10" max="10" width="11.44140625" style="21"/>
    <col min="11" max="11" width="18.109375" style="21" hidden="1" customWidth="1"/>
    <col min="12" max="12" width="12.88671875" style="21" hidden="1" customWidth="1"/>
    <col min="13" max="13" width="43.88671875" style="36" hidden="1" customWidth="1"/>
    <col min="14" max="14" width="10.5546875" style="21" hidden="1" customWidth="1"/>
    <col min="15" max="15" width="44.5546875" style="21" hidden="1" customWidth="1"/>
    <col min="16" max="16" width="26.6640625" style="21" hidden="1" customWidth="1"/>
    <col min="17" max="17" width="0" style="21" hidden="1" customWidth="1"/>
    <col min="18" max="18" width="17" style="21" hidden="1" customWidth="1"/>
    <col min="19" max="19" width="11.109375" style="21" hidden="1" customWidth="1"/>
    <col min="20" max="20" width="45.44140625" style="21" hidden="1" customWidth="1"/>
    <col min="21" max="21" width="11.109375" style="21" hidden="1" customWidth="1"/>
    <col min="22" max="22" width="48.44140625" style="21" hidden="1" customWidth="1"/>
    <col min="23" max="23" width="28.5546875" style="137" hidden="1" customWidth="1"/>
    <col min="24" max="24" width="11.88671875" style="21" hidden="1" customWidth="1"/>
    <col min="25" max="25" width="0" style="21" hidden="1" customWidth="1"/>
    <col min="26" max="16384" width="11.44140625" style="21"/>
  </cols>
  <sheetData>
    <row r="1" spans="1:24" ht="14.4">
      <c r="A1" s="2" t="str">
        <f>Indice!C1</f>
        <v>GRUPO VAZQUEZ S.A.E.</v>
      </c>
      <c r="D1" s="222" t="s">
        <v>100</v>
      </c>
      <c r="K1"/>
      <c r="L1"/>
    </row>
    <row r="2" spans="1:24" ht="14.4">
      <c r="A2" s="2"/>
      <c r="I2" s="362"/>
      <c r="K2" s="448" t="s">
        <v>986</v>
      </c>
      <c r="L2" t="s">
        <v>1386</v>
      </c>
      <c r="M2" s="449"/>
      <c r="N2" s="27"/>
    </row>
    <row r="3" spans="1:24">
      <c r="A3" s="2"/>
      <c r="I3" s="246"/>
      <c r="M3" s="449"/>
      <c r="N3" s="27"/>
    </row>
    <row r="4" spans="1:24" ht="14.4">
      <c r="A4" s="2"/>
      <c r="I4" s="246"/>
      <c r="K4" s="448" t="s">
        <v>1007</v>
      </c>
      <c r="L4" s="448" t="s">
        <v>984</v>
      </c>
      <c r="M4" s="448" t="s">
        <v>985</v>
      </c>
      <c r="N4" s="450" t="s">
        <v>987</v>
      </c>
      <c r="O4" s="448" t="s">
        <v>988</v>
      </c>
      <c r="P4" t="s">
        <v>1385</v>
      </c>
      <c r="R4" s="451" t="s">
        <v>1007</v>
      </c>
      <c r="S4" s="451" t="s">
        <v>984</v>
      </c>
      <c r="T4" s="451" t="s">
        <v>985</v>
      </c>
      <c r="U4" s="451" t="s">
        <v>987</v>
      </c>
      <c r="V4" s="451" t="s">
        <v>988</v>
      </c>
      <c r="W4" s="452" t="s">
        <v>1385</v>
      </c>
    </row>
    <row r="5" spans="1:24" ht="14.4">
      <c r="A5" s="91" t="s">
        <v>196</v>
      </c>
      <c r="B5" s="91"/>
      <c r="C5" s="91"/>
      <c r="D5" s="91"/>
      <c r="E5" s="91"/>
      <c r="F5" s="91"/>
      <c r="G5" s="91"/>
      <c r="I5" s="246"/>
      <c r="K5" t="s">
        <v>412</v>
      </c>
      <c r="L5">
        <v>1020901</v>
      </c>
      <c r="M5" t="s">
        <v>618</v>
      </c>
      <c r="N5">
        <v>1</v>
      </c>
      <c r="O5" t="s">
        <v>618</v>
      </c>
      <c r="P5" s="335">
        <v>138679309.62</v>
      </c>
      <c r="R5" s="21" t="s">
        <v>1137</v>
      </c>
      <c r="S5" s="21">
        <v>1010307</v>
      </c>
      <c r="T5" s="21" t="s">
        <v>573</v>
      </c>
      <c r="U5" s="21">
        <v>12</v>
      </c>
      <c r="V5" s="21" t="s">
        <v>1297</v>
      </c>
      <c r="W5" s="137">
        <v>17392.510999999999</v>
      </c>
      <c r="X5" s="152" t="e">
        <f>+SUMIFS(#REF!,#REF!,U5,#REF!,S5)-W5</f>
        <v>#REF!</v>
      </c>
    </row>
    <row r="6" spans="1:24" ht="14.4">
      <c r="A6" s="10" t="s">
        <v>206</v>
      </c>
      <c r="B6" s="10"/>
      <c r="I6" s="246"/>
      <c r="K6" t="s">
        <v>412</v>
      </c>
      <c r="L6">
        <v>1020901</v>
      </c>
      <c r="M6" t="s">
        <v>618</v>
      </c>
      <c r="N6">
        <v>2</v>
      </c>
      <c r="O6" t="s">
        <v>619</v>
      </c>
      <c r="P6" s="335">
        <v>3806870.8560000001</v>
      </c>
      <c r="R6" s="21" t="s">
        <v>1137</v>
      </c>
      <c r="S6" s="21">
        <v>1010307</v>
      </c>
      <c r="T6" s="21" t="s">
        <v>573</v>
      </c>
      <c r="U6" s="21">
        <v>15</v>
      </c>
      <c r="V6" s="21" t="s">
        <v>574</v>
      </c>
      <c r="W6" s="137">
        <v>3364790.946</v>
      </c>
      <c r="X6" s="152" t="e">
        <f>+SUMIFS(#REF!,#REF!,U6,#REF!,S6)-W6</f>
        <v>#REF!</v>
      </c>
    </row>
    <row r="7" spans="1:24" ht="14.4">
      <c r="A7" s="10"/>
      <c r="B7" s="10"/>
      <c r="I7" s="246"/>
      <c r="K7" t="s">
        <v>96</v>
      </c>
      <c r="L7">
        <v>1020701</v>
      </c>
      <c r="M7" t="s">
        <v>612</v>
      </c>
      <c r="N7">
        <v>1</v>
      </c>
      <c r="O7" t="s">
        <v>613</v>
      </c>
      <c r="P7" s="335">
        <v>68827.64</v>
      </c>
      <c r="R7" s="21" t="s">
        <v>1137</v>
      </c>
      <c r="S7" s="21">
        <v>1010307</v>
      </c>
      <c r="T7" s="21" t="s">
        <v>573</v>
      </c>
      <c r="U7" s="21">
        <v>26</v>
      </c>
      <c r="V7" s="21" t="s">
        <v>1298</v>
      </c>
      <c r="W7" s="137">
        <v>251445.584</v>
      </c>
      <c r="X7" s="152" t="e">
        <f>+SUMIFS(#REF!,#REF!,U7,#REF!,S7)-W7</f>
        <v>#REF!</v>
      </c>
    </row>
    <row r="8" spans="1:24" ht="14.4">
      <c r="A8" s="21" t="s">
        <v>13</v>
      </c>
      <c r="I8" s="246"/>
      <c r="K8" t="s">
        <v>96</v>
      </c>
      <c r="L8">
        <v>1020701</v>
      </c>
      <c r="M8" t="s">
        <v>612</v>
      </c>
      <c r="N8">
        <v>2</v>
      </c>
      <c r="O8" t="s">
        <v>614</v>
      </c>
      <c r="P8" s="335">
        <v>281818.18199999997</v>
      </c>
      <c r="R8" s="21" t="s">
        <v>1137</v>
      </c>
      <c r="S8" s="21">
        <v>1010307</v>
      </c>
      <c r="T8" s="21" t="s">
        <v>573</v>
      </c>
      <c r="U8" s="21">
        <v>30</v>
      </c>
      <c r="V8" s="21" t="s">
        <v>1198</v>
      </c>
      <c r="W8" s="137">
        <v>11000</v>
      </c>
      <c r="X8" s="152" t="e">
        <f>+SUMIFS(#REF!,#REF!,U8,#REF!,S8)-W8</f>
        <v>#REF!</v>
      </c>
    </row>
    <row r="9" spans="1:24" ht="14.4">
      <c r="I9" s="246"/>
      <c r="K9" t="s">
        <v>96</v>
      </c>
      <c r="L9">
        <v>1020703</v>
      </c>
      <c r="M9" t="s">
        <v>615</v>
      </c>
      <c r="N9">
        <v>1</v>
      </c>
      <c r="O9" t="s">
        <v>616</v>
      </c>
      <c r="P9" s="335">
        <v>8364439.2719999999</v>
      </c>
      <c r="R9" s="21" t="s">
        <v>1137</v>
      </c>
      <c r="S9" s="21">
        <v>1010307</v>
      </c>
      <c r="T9" s="21" t="s">
        <v>573</v>
      </c>
      <c r="U9" s="21">
        <v>32</v>
      </c>
      <c r="V9" s="21" t="s">
        <v>1231</v>
      </c>
      <c r="W9" s="137">
        <v>38626.940999999999</v>
      </c>
      <c r="X9" s="152" t="e">
        <f>+SUMIFS(#REF!,#REF!,U9,#REF!,S9)-W9</f>
        <v>#REF!</v>
      </c>
    </row>
    <row r="10" spans="1:24" ht="14.4">
      <c r="A10" s="7" t="s">
        <v>58</v>
      </c>
      <c r="B10" s="10"/>
      <c r="C10" s="10"/>
      <c r="E10" s="7" t="s">
        <v>57</v>
      </c>
      <c r="F10" s="11"/>
      <c r="G10" s="10"/>
      <c r="I10" s="246"/>
      <c r="K10" t="s">
        <v>1021</v>
      </c>
      <c r="L10">
        <v>50501</v>
      </c>
      <c r="M10" t="s">
        <v>795</v>
      </c>
      <c r="N10">
        <v>1</v>
      </c>
      <c r="O10" t="s">
        <v>1163</v>
      </c>
      <c r="P10" s="335">
        <v>633111.37199999997</v>
      </c>
      <c r="R10" s="21" t="s">
        <v>1137</v>
      </c>
      <c r="S10" s="21">
        <v>1010307</v>
      </c>
      <c r="T10" s="21" t="s">
        <v>573</v>
      </c>
      <c r="U10" s="21">
        <v>98</v>
      </c>
      <c r="V10" s="21" t="s">
        <v>1299</v>
      </c>
      <c r="W10" s="137">
        <v>0.72599999999999998</v>
      </c>
      <c r="X10" s="152" t="e">
        <f>+SUMIFS(#REF!,#REF!,U10,#REF!,S10)-W10</f>
        <v>#REF!</v>
      </c>
    </row>
    <row r="11" spans="1:24" ht="14.4">
      <c r="A11" s="10"/>
      <c r="B11" s="517" t="s">
        <v>164</v>
      </c>
      <c r="C11" s="517"/>
      <c r="E11" s="10"/>
      <c r="F11" s="517" t="s">
        <v>164</v>
      </c>
      <c r="G11" s="517"/>
      <c r="I11" s="246"/>
      <c r="K11" t="s">
        <v>479</v>
      </c>
      <c r="L11">
        <v>30102</v>
      </c>
      <c r="M11" t="s">
        <v>702</v>
      </c>
      <c r="N11" t="s">
        <v>1384</v>
      </c>
      <c r="O11" t="s">
        <v>1384</v>
      </c>
      <c r="P11" s="335">
        <v>-374448.33899999998</v>
      </c>
      <c r="R11" s="21" t="s">
        <v>1137</v>
      </c>
      <c r="S11" s="21">
        <v>1010307</v>
      </c>
      <c r="T11" s="21" t="s">
        <v>573</v>
      </c>
      <c r="U11" s="21">
        <v>99</v>
      </c>
      <c r="V11" s="21" t="s">
        <v>575</v>
      </c>
      <c r="W11" s="137">
        <v>71388.341</v>
      </c>
      <c r="X11" s="152" t="e">
        <f>+SUMIFS(#REF!,#REF!,U11,#REF!,S11)-W11</f>
        <v>#REF!</v>
      </c>
    </row>
    <row r="12" spans="1:24" ht="14.4">
      <c r="A12" s="8" t="s">
        <v>5</v>
      </c>
      <c r="B12" s="374" t="s">
        <v>1451</v>
      </c>
      <c r="C12" s="374" t="s">
        <v>1268</v>
      </c>
      <c r="E12" s="8" t="s">
        <v>5</v>
      </c>
      <c r="F12" s="374" t="s">
        <v>1451</v>
      </c>
      <c r="G12" s="374" t="s">
        <v>1268</v>
      </c>
      <c r="I12" s="246"/>
      <c r="K12" t="s">
        <v>171</v>
      </c>
      <c r="L12">
        <v>3010101</v>
      </c>
      <c r="M12" t="s">
        <v>701</v>
      </c>
      <c r="N12" t="s">
        <v>1384</v>
      </c>
      <c r="O12" t="s">
        <v>1384</v>
      </c>
      <c r="P12" s="335">
        <v>-265300000</v>
      </c>
      <c r="R12" s="21" t="s">
        <v>1137</v>
      </c>
      <c r="S12" s="21">
        <v>1010307</v>
      </c>
      <c r="T12" s="21" t="s">
        <v>573</v>
      </c>
      <c r="U12" s="21" t="s">
        <v>930</v>
      </c>
      <c r="V12" s="21" t="s">
        <v>1028</v>
      </c>
      <c r="W12" s="137">
        <v>592361.93900000001</v>
      </c>
      <c r="X12" s="152" t="e">
        <f>+SUMIFS(#REF!,#REF!,U12,#REF!,S12)-W12</f>
        <v>#REF!</v>
      </c>
    </row>
    <row r="13" spans="1:24" ht="14.4">
      <c r="A13" s="10" t="s">
        <v>201</v>
      </c>
      <c r="B13" s="236">
        <v>13481104.036</v>
      </c>
      <c r="C13" s="236">
        <v>3685167.7290000007</v>
      </c>
      <c r="D13" s="137"/>
      <c r="E13" s="21" t="s">
        <v>493</v>
      </c>
      <c r="F13" s="289">
        <v>2899514.108</v>
      </c>
      <c r="G13" s="289">
        <v>3643111.588</v>
      </c>
      <c r="I13" s="246"/>
      <c r="K13" t="s">
        <v>428</v>
      </c>
      <c r="L13">
        <v>50603</v>
      </c>
      <c r="M13" t="s">
        <v>797</v>
      </c>
      <c r="N13" t="s">
        <v>1384</v>
      </c>
      <c r="O13" t="s">
        <v>1384</v>
      </c>
      <c r="P13" s="335">
        <v>-382759.28899999999</v>
      </c>
      <c r="R13" s="21" t="s">
        <v>1137</v>
      </c>
      <c r="S13" s="21">
        <v>1010307</v>
      </c>
      <c r="T13" s="21" t="s">
        <v>573</v>
      </c>
      <c r="U13" s="21" t="s">
        <v>1300</v>
      </c>
      <c r="V13" s="21" t="s">
        <v>1301</v>
      </c>
      <c r="W13" s="137">
        <v>72884112.522</v>
      </c>
      <c r="X13" s="152" t="e">
        <f>+SUMIFS(#REF!,#REF!,U13,#REF!,S13)-W13</f>
        <v>#REF!</v>
      </c>
    </row>
    <row r="14" spans="1:24" ht="14.4">
      <c r="A14" s="10" t="s">
        <v>84</v>
      </c>
      <c r="B14" s="236">
        <v>9781795.9230000004</v>
      </c>
      <c r="C14" s="236">
        <v>446917.09299999999</v>
      </c>
      <c r="D14" s="137"/>
      <c r="E14" s="21" t="s">
        <v>1453</v>
      </c>
      <c r="F14" s="271">
        <v>3826008.7690000003</v>
      </c>
      <c r="G14" s="271">
        <v>0</v>
      </c>
      <c r="I14" s="246"/>
      <c r="K14" t="s">
        <v>1173</v>
      </c>
      <c r="L14">
        <v>50103</v>
      </c>
      <c r="M14" t="s">
        <v>735</v>
      </c>
      <c r="N14">
        <v>1</v>
      </c>
      <c r="O14" t="s">
        <v>1163</v>
      </c>
      <c r="P14" s="335">
        <v>181603.25</v>
      </c>
      <c r="R14" s="21" t="s">
        <v>1137</v>
      </c>
      <c r="S14" s="21">
        <v>1010502</v>
      </c>
      <c r="T14" s="21" t="s">
        <v>585</v>
      </c>
      <c r="U14" s="21">
        <v>1</v>
      </c>
      <c r="V14" s="21" t="s">
        <v>1142</v>
      </c>
      <c r="W14" s="137">
        <v>248801.96100000001</v>
      </c>
      <c r="X14" s="152" t="e">
        <f>+SUMIFS(#REF!,#REF!,U14,#REF!,S14)-W14</f>
        <v>#REF!</v>
      </c>
    </row>
    <row r="15" spans="1:24" ht="15" thickBot="1">
      <c r="A15" s="10" t="s">
        <v>14</v>
      </c>
      <c r="B15" s="27">
        <v>1231008.4920000001</v>
      </c>
      <c r="C15" s="27">
        <v>1231008.4920000001</v>
      </c>
      <c r="D15" s="273"/>
      <c r="E15" s="7" t="s">
        <v>3</v>
      </c>
      <c r="F15" s="272">
        <f>SUM(F13:F14)</f>
        <v>6725522.8770000003</v>
      </c>
      <c r="G15" s="272">
        <f>SUM(G13:G14)</f>
        <v>3643111.588</v>
      </c>
      <c r="I15" s="246"/>
      <c r="K15" t="s">
        <v>1173</v>
      </c>
      <c r="L15">
        <v>50103</v>
      </c>
      <c r="M15" t="s">
        <v>735</v>
      </c>
      <c r="N15">
        <v>4</v>
      </c>
      <c r="O15" t="s">
        <v>588</v>
      </c>
      <c r="P15" s="335">
        <v>1429662.5379999999</v>
      </c>
      <c r="R15" s="21" t="s">
        <v>1137</v>
      </c>
      <c r="S15" s="21">
        <v>1010502</v>
      </c>
      <c r="T15" s="21" t="s">
        <v>585</v>
      </c>
      <c r="U15" s="21">
        <v>2</v>
      </c>
      <c r="V15" s="21" t="s">
        <v>1143</v>
      </c>
      <c r="W15" s="137">
        <v>72388.865000000005</v>
      </c>
      <c r="X15" s="152" t="e">
        <f>+SUMIFS(#REF!,#REF!,U15,#REF!,S15)-W15</f>
        <v>#REF!</v>
      </c>
    </row>
    <row r="16" spans="1:24" ht="15" thickTop="1">
      <c r="A16" s="10" t="s">
        <v>52</v>
      </c>
      <c r="B16" s="236">
        <v>40284.021999999997</v>
      </c>
      <c r="C16" s="236">
        <v>26308.575000000001</v>
      </c>
      <c r="D16" s="273"/>
      <c r="E16" s="7"/>
      <c r="F16" s="273"/>
      <c r="G16" s="273"/>
      <c r="I16" s="246"/>
      <c r="K16" t="s">
        <v>1173</v>
      </c>
      <c r="L16">
        <v>50107</v>
      </c>
      <c r="M16" t="s">
        <v>914</v>
      </c>
      <c r="N16">
        <v>1</v>
      </c>
      <c r="O16" t="s">
        <v>1163</v>
      </c>
      <c r="P16" s="335">
        <v>1280091.49</v>
      </c>
      <c r="R16" s="21" t="s">
        <v>1137</v>
      </c>
      <c r="S16" s="21">
        <v>1010503</v>
      </c>
      <c r="T16" s="21" t="s">
        <v>586</v>
      </c>
      <c r="U16" s="21" t="s">
        <v>1384</v>
      </c>
      <c r="V16" s="21" t="s">
        <v>1384</v>
      </c>
      <c r="W16" s="137">
        <v>122726.26700000001</v>
      </c>
      <c r="X16" s="152" t="e">
        <f>+SUMIFS(#REF!,#REF!,S16)-W16</f>
        <v>#REF!</v>
      </c>
    </row>
    <row r="17" spans="1:24" ht="14.4">
      <c r="A17" s="10" t="s">
        <v>53</v>
      </c>
      <c r="B17" s="236">
        <v>1871721.3910000001</v>
      </c>
      <c r="C17" s="236">
        <v>914742.97600000002</v>
      </c>
      <c r="D17" s="273"/>
      <c r="E17" s="7"/>
      <c r="F17" s="273"/>
      <c r="G17" s="273"/>
      <c r="I17" s="246"/>
      <c r="K17" t="s">
        <v>1173</v>
      </c>
      <c r="L17">
        <v>50107</v>
      </c>
      <c r="M17" t="s">
        <v>914</v>
      </c>
      <c r="N17">
        <v>2</v>
      </c>
      <c r="O17" t="s">
        <v>587</v>
      </c>
      <c r="P17" s="335">
        <v>4.4000000000000004</v>
      </c>
      <c r="R17" s="21" t="s">
        <v>1137</v>
      </c>
      <c r="S17" s="21">
        <v>1010701</v>
      </c>
      <c r="T17" s="21" t="s">
        <v>1200</v>
      </c>
      <c r="U17" s="21">
        <v>4</v>
      </c>
      <c r="V17" s="21" t="s">
        <v>588</v>
      </c>
      <c r="W17" s="137">
        <v>3000</v>
      </c>
      <c r="X17" s="152" t="e">
        <f>+SUMIFS(#REF!,#REF!,U17,#REF!,S17)-W17</f>
        <v>#REF!</v>
      </c>
    </row>
    <row r="18" spans="1:24" ht="14.4">
      <c r="A18" s="10" t="s">
        <v>400</v>
      </c>
      <c r="B18" s="236">
        <v>4971157.58</v>
      </c>
      <c r="C18" s="236">
        <v>1391533.827</v>
      </c>
      <c r="D18" s="137"/>
      <c r="E18" s="7"/>
      <c r="F18" s="394"/>
      <c r="G18" s="394"/>
      <c r="I18" s="246"/>
      <c r="K18" t="s">
        <v>1173</v>
      </c>
      <c r="L18">
        <v>50112</v>
      </c>
      <c r="M18" t="s">
        <v>1174</v>
      </c>
      <c r="N18" t="s">
        <v>1384</v>
      </c>
      <c r="O18" t="s">
        <v>1384</v>
      </c>
      <c r="P18" s="335">
        <v>89779195.319999993</v>
      </c>
      <c r="R18" s="21" t="s">
        <v>1137</v>
      </c>
      <c r="S18" s="21">
        <v>101030501</v>
      </c>
      <c r="T18" s="21" t="s">
        <v>557</v>
      </c>
      <c r="U18" s="21">
        <v>1</v>
      </c>
      <c r="V18" s="21" t="s">
        <v>558</v>
      </c>
      <c r="W18" s="137">
        <v>1121043.4920000001</v>
      </c>
      <c r="X18" s="152" t="e">
        <f>+SUMIFS(#REF!,#REF!,U18,#REF!,S18)-W18</f>
        <v>#REF!</v>
      </c>
    </row>
    <row r="19" spans="1:24" ht="14.4">
      <c r="A19" s="10" t="s">
        <v>401</v>
      </c>
      <c r="B19" s="236">
        <v>2039147.2929999998</v>
      </c>
      <c r="C19" s="236">
        <v>2039147.2929999998</v>
      </c>
      <c r="D19" s="273"/>
      <c r="E19" s="7"/>
      <c r="F19" s="273"/>
      <c r="G19" s="45"/>
      <c r="I19" s="246"/>
      <c r="K19" t="s">
        <v>1173</v>
      </c>
      <c r="L19">
        <v>50113</v>
      </c>
      <c r="M19" t="s">
        <v>1175</v>
      </c>
      <c r="N19" t="s">
        <v>1384</v>
      </c>
      <c r="O19" t="s">
        <v>1384</v>
      </c>
      <c r="P19" s="335">
        <v>41265480.553999998</v>
      </c>
      <c r="R19" s="21" t="s">
        <v>1137</v>
      </c>
      <c r="S19" s="21">
        <v>101030501</v>
      </c>
      <c r="T19" s="21" t="s">
        <v>557</v>
      </c>
      <c r="U19" s="21">
        <v>2</v>
      </c>
      <c r="V19" s="21" t="s">
        <v>559</v>
      </c>
      <c r="W19" s="137">
        <v>109965</v>
      </c>
      <c r="X19" s="152" t="e">
        <f>+SUMIFS(#REF!,#REF!,U19,#REF!,S19)-W19</f>
        <v>#REF!</v>
      </c>
    </row>
    <row r="20" spans="1:24" ht="14.4">
      <c r="A20" s="21" t="s">
        <v>399</v>
      </c>
      <c r="B20" s="236">
        <v>13999843.665000001</v>
      </c>
      <c r="C20" s="236">
        <v>74254267.047000021</v>
      </c>
      <c r="D20" s="137"/>
      <c r="F20" s="273"/>
      <c r="H20" s="152"/>
      <c r="I20" s="246"/>
      <c r="K20" t="s">
        <v>1173</v>
      </c>
      <c r="L20">
        <v>50328</v>
      </c>
      <c r="M20" t="s">
        <v>768</v>
      </c>
      <c r="N20">
        <v>1</v>
      </c>
      <c r="O20" t="s">
        <v>769</v>
      </c>
      <c r="P20" s="335">
        <v>352420.69400000002</v>
      </c>
      <c r="R20" s="21" t="s">
        <v>1137</v>
      </c>
      <c r="S20" s="21">
        <v>101030502</v>
      </c>
      <c r="T20" s="21" t="s">
        <v>560</v>
      </c>
      <c r="U20" s="21">
        <v>1</v>
      </c>
      <c r="V20" s="21" t="s">
        <v>561</v>
      </c>
      <c r="W20" s="137">
        <v>914742.97600000002</v>
      </c>
      <c r="X20" s="152" t="e">
        <f>+SUMIFS(#REF!,#REF!,U20,#REF!,S20)-W20</f>
        <v>#REF!</v>
      </c>
    </row>
    <row r="21" spans="1:24" ht="14.4">
      <c r="A21" s="21" t="s">
        <v>1453</v>
      </c>
      <c r="B21" s="370">
        <v>1295480.1410000001</v>
      </c>
      <c r="C21" s="370">
        <v>0</v>
      </c>
      <c r="D21" s="273"/>
      <c r="E21" s="137"/>
      <c r="F21" s="273"/>
      <c r="G21" s="45"/>
      <c r="I21" s="246"/>
      <c r="K21" t="s">
        <v>1173</v>
      </c>
      <c r="L21">
        <v>50328</v>
      </c>
      <c r="M21" t="s">
        <v>768</v>
      </c>
      <c r="N21">
        <v>2</v>
      </c>
      <c r="O21" t="s">
        <v>770</v>
      </c>
      <c r="P21" s="335">
        <v>152013.323</v>
      </c>
      <c r="R21" s="21" t="s">
        <v>1137</v>
      </c>
      <c r="S21" s="21">
        <v>101030503</v>
      </c>
      <c r="T21" s="21" t="s">
        <v>562</v>
      </c>
      <c r="U21" s="21" t="s">
        <v>1384</v>
      </c>
      <c r="V21" s="21" t="s">
        <v>1384</v>
      </c>
      <c r="W21" s="137">
        <v>1391533.827</v>
      </c>
      <c r="X21" s="152" t="e">
        <f>+SUMIFS(#REF!,#REF!,S21)-W21</f>
        <v>#REF!</v>
      </c>
    </row>
    <row r="22" spans="1:24" ht="14.4">
      <c r="A22" s="440" t="s">
        <v>1178</v>
      </c>
      <c r="B22" s="370">
        <v>0</v>
      </c>
      <c r="C22" s="370">
        <v>-72884112.522</v>
      </c>
      <c r="D22" s="273"/>
      <c r="E22" s="137"/>
      <c r="F22" s="273"/>
      <c r="G22" s="45"/>
      <c r="I22" s="246"/>
      <c r="K22" t="s">
        <v>1173</v>
      </c>
      <c r="L22">
        <v>50328</v>
      </c>
      <c r="M22" t="s">
        <v>768</v>
      </c>
      <c r="N22">
        <v>3</v>
      </c>
      <c r="O22" t="s">
        <v>771</v>
      </c>
      <c r="P22" s="335">
        <v>98037.457999999999</v>
      </c>
      <c r="R22" s="21" t="s">
        <v>1137</v>
      </c>
      <c r="S22" s="21">
        <v>101030506</v>
      </c>
      <c r="T22" s="21" t="s">
        <v>563</v>
      </c>
      <c r="U22" s="21">
        <v>1</v>
      </c>
      <c r="V22" s="21" t="s">
        <v>563</v>
      </c>
      <c r="W22" s="137">
        <v>26308.575000000001</v>
      </c>
      <c r="X22" s="152" t="e">
        <f>+SUMIFS(#REF!,#REF!,U22,#REF!,S22)-W22</f>
        <v>#REF!</v>
      </c>
    </row>
    <row r="23" spans="1:24" ht="15" thickBot="1">
      <c r="A23" s="7" t="s">
        <v>3</v>
      </c>
      <c r="B23" s="258">
        <f>SUM(B13:B22)</f>
        <v>48711542.543000005</v>
      </c>
      <c r="C23" s="258">
        <f>SUM(C13:C22)</f>
        <v>11104980.51000002</v>
      </c>
      <c r="D23" s="137"/>
      <c r="E23" s="137"/>
      <c r="F23" s="273"/>
      <c r="G23" s="45"/>
      <c r="I23" s="246"/>
      <c r="K23" t="s">
        <v>1173</v>
      </c>
      <c r="L23">
        <v>50328</v>
      </c>
      <c r="M23" t="s">
        <v>768</v>
      </c>
      <c r="N23">
        <v>4</v>
      </c>
      <c r="O23" t="s">
        <v>772</v>
      </c>
      <c r="P23" s="335">
        <v>541138.59199999995</v>
      </c>
      <c r="R23" s="21" t="s">
        <v>1137</v>
      </c>
      <c r="S23" s="21">
        <v>101030507</v>
      </c>
      <c r="T23" s="21" t="s">
        <v>564</v>
      </c>
      <c r="U23" s="21">
        <v>1</v>
      </c>
      <c r="V23" s="21" t="s">
        <v>565</v>
      </c>
      <c r="W23" s="137">
        <v>1610522.719</v>
      </c>
      <c r="X23" s="152" t="e">
        <f>+SUMIFS(#REF!,#REF!,U23,#REF!,S23)-W23</f>
        <v>#REF!</v>
      </c>
    </row>
    <row r="24" spans="1:24" ht="15" thickTop="1">
      <c r="A24" s="7"/>
      <c r="B24" s="394"/>
      <c r="C24" s="394"/>
      <c r="D24" s="137"/>
      <c r="E24" s="137"/>
      <c r="F24" s="273"/>
      <c r="G24" s="45"/>
      <c r="I24" s="246"/>
      <c r="K24" t="s">
        <v>1173</v>
      </c>
      <c r="L24">
        <v>50328</v>
      </c>
      <c r="M24" t="s">
        <v>768</v>
      </c>
      <c r="N24">
        <v>5</v>
      </c>
      <c r="O24" t="s">
        <v>773</v>
      </c>
      <c r="P24" s="335">
        <v>4139.9870000000001</v>
      </c>
      <c r="R24" s="21" t="s">
        <v>1137</v>
      </c>
      <c r="S24" s="21">
        <v>101030507</v>
      </c>
      <c r="T24" s="21" t="s">
        <v>564</v>
      </c>
      <c r="U24" s="21">
        <v>2</v>
      </c>
      <c r="V24" s="21" t="s">
        <v>566</v>
      </c>
      <c r="W24" s="137">
        <v>973.54100000000005</v>
      </c>
      <c r="X24" s="152" t="e">
        <f>+SUMIFS(#REF!,#REF!,U24,#REF!,S24)-W24</f>
        <v>#REF!</v>
      </c>
    </row>
    <row r="25" spans="1:24" ht="14.4">
      <c r="B25" s="394"/>
      <c r="C25" s="394"/>
      <c r="E25" s="137"/>
      <c r="F25" s="273"/>
      <c r="I25" s="246"/>
      <c r="K25" t="s">
        <v>1173</v>
      </c>
      <c r="L25">
        <v>50328</v>
      </c>
      <c r="M25" t="s">
        <v>768</v>
      </c>
      <c r="N25">
        <v>6</v>
      </c>
      <c r="O25" t="s">
        <v>774</v>
      </c>
      <c r="P25" s="335">
        <v>165280.38699999999</v>
      </c>
      <c r="R25" s="21" t="s">
        <v>1137</v>
      </c>
      <c r="S25" s="21">
        <v>101030507</v>
      </c>
      <c r="T25" s="21" t="s">
        <v>564</v>
      </c>
      <c r="U25" s="21">
        <v>3</v>
      </c>
      <c r="V25" s="21" t="s">
        <v>561</v>
      </c>
      <c r="W25" s="137">
        <v>207118.04500000001</v>
      </c>
      <c r="X25" s="152" t="e">
        <f>+SUMIFS(#REF!,#REF!,U25,#REF!,S25)-W25</f>
        <v>#REF!</v>
      </c>
    </row>
    <row r="26" spans="1:24" ht="14.4">
      <c r="E26" s="137"/>
      <c r="F26" s="273"/>
      <c r="G26" s="45"/>
      <c r="H26" s="152"/>
      <c r="I26" s="246"/>
      <c r="K26" t="s">
        <v>1173</v>
      </c>
      <c r="L26">
        <v>50328</v>
      </c>
      <c r="M26" t="s">
        <v>768</v>
      </c>
      <c r="N26">
        <v>7</v>
      </c>
      <c r="O26" t="s">
        <v>775</v>
      </c>
      <c r="P26" s="335">
        <v>35317.288999999997</v>
      </c>
      <c r="R26" s="21" t="s">
        <v>1137</v>
      </c>
      <c r="S26" s="21">
        <v>101030507</v>
      </c>
      <c r="T26" s="21" t="s">
        <v>564</v>
      </c>
      <c r="U26" s="21">
        <v>4</v>
      </c>
      <c r="V26" s="21" t="s">
        <v>567</v>
      </c>
      <c r="W26" s="137">
        <v>1552.221</v>
      </c>
      <c r="X26" s="152" t="e">
        <f>+SUMIFS(#REF!,#REF!,U26,#REF!,S26)-W26</f>
        <v>#REF!</v>
      </c>
    </row>
    <row r="27" spans="1:24" ht="14.4">
      <c r="A27" s="91" t="s">
        <v>1008</v>
      </c>
      <c r="B27" s="91"/>
      <c r="C27" s="91"/>
      <c r="D27" s="91"/>
      <c r="E27" s="91"/>
      <c r="F27" s="91"/>
      <c r="G27" s="91"/>
      <c r="H27" s="152"/>
      <c r="I27" s="246"/>
      <c r="K27" t="s">
        <v>1173</v>
      </c>
      <c r="L27">
        <v>50328</v>
      </c>
      <c r="M27" t="s">
        <v>768</v>
      </c>
      <c r="N27">
        <v>8</v>
      </c>
      <c r="O27" t="s">
        <v>776</v>
      </c>
      <c r="P27" s="335">
        <v>121526.27099999999</v>
      </c>
      <c r="R27" s="21" t="s">
        <v>1137</v>
      </c>
      <c r="S27" s="21">
        <v>101030507</v>
      </c>
      <c r="T27" s="21" t="s">
        <v>564</v>
      </c>
      <c r="U27" s="21">
        <v>5</v>
      </c>
      <c r="V27" s="21" t="s">
        <v>568</v>
      </c>
      <c r="W27" s="137">
        <v>218980.76699999999</v>
      </c>
      <c r="X27" s="152" t="e">
        <f>+SUMIFS(#REF!,#REF!,U27,#REF!,S27)-W27</f>
        <v>#REF!</v>
      </c>
    </row>
    <row r="28" spans="1:24" ht="14.4">
      <c r="A28" s="10" t="s">
        <v>206</v>
      </c>
      <c r="B28" s="10"/>
      <c r="E28" s="137"/>
      <c r="F28" s="273"/>
      <c r="G28" s="45"/>
      <c r="H28" s="152"/>
      <c r="I28" s="246"/>
      <c r="K28" t="s">
        <v>1173</v>
      </c>
      <c r="L28">
        <v>50328</v>
      </c>
      <c r="M28" t="s">
        <v>768</v>
      </c>
      <c r="N28">
        <v>9</v>
      </c>
      <c r="O28" t="s">
        <v>777</v>
      </c>
      <c r="P28" s="335">
        <v>16442.615000000002</v>
      </c>
      <c r="R28" s="21" t="s">
        <v>1137</v>
      </c>
      <c r="S28" s="21">
        <v>101030508</v>
      </c>
      <c r="T28" s="21" t="s">
        <v>1027</v>
      </c>
      <c r="U28" s="21" t="s">
        <v>1384</v>
      </c>
      <c r="V28" s="21" t="s">
        <v>1384</v>
      </c>
      <c r="W28" s="137">
        <v>387939.20899999997</v>
      </c>
      <c r="X28" s="152" t="e">
        <f>+SUMIFS(#REF!,#REF!,S28)-W28</f>
        <v>#REF!</v>
      </c>
    </row>
    <row r="29" spans="1:24" ht="14.4">
      <c r="A29" s="10"/>
      <c r="B29" s="10"/>
      <c r="E29" s="137"/>
      <c r="F29" s="273"/>
      <c r="G29" s="45"/>
      <c r="H29" s="152"/>
      <c r="I29" s="246"/>
      <c r="K29" t="s">
        <v>1173</v>
      </c>
      <c r="L29">
        <v>50328</v>
      </c>
      <c r="M29" t="s">
        <v>768</v>
      </c>
      <c r="N29">
        <v>10</v>
      </c>
      <c r="O29" t="s">
        <v>778</v>
      </c>
      <c r="P29" s="335">
        <v>79441.816000000006</v>
      </c>
      <c r="R29" s="21" t="s">
        <v>1137</v>
      </c>
      <c r="S29" s="21">
        <v>101030601</v>
      </c>
      <c r="T29" s="21" t="s">
        <v>570</v>
      </c>
      <c r="U29" s="21">
        <v>98</v>
      </c>
      <c r="V29" s="21" t="s">
        <v>990</v>
      </c>
      <c r="W29" s="137">
        <v>215000</v>
      </c>
      <c r="X29" s="152" t="e">
        <f>+SUMIFS(#REF!,#REF!,U29,#REF!,S29)-W29</f>
        <v>#REF!</v>
      </c>
    </row>
    <row r="30" spans="1:24" ht="14.4">
      <c r="A30" s="21" t="s">
        <v>1010</v>
      </c>
      <c r="E30" s="137"/>
      <c r="F30" s="273"/>
      <c r="H30" s="152"/>
      <c r="I30" s="246"/>
      <c r="K30" t="s">
        <v>1173</v>
      </c>
      <c r="L30">
        <v>50328</v>
      </c>
      <c r="M30" t="s">
        <v>768</v>
      </c>
      <c r="N30">
        <v>11</v>
      </c>
      <c r="O30" t="s">
        <v>779</v>
      </c>
      <c r="P30" s="335">
        <v>207029.85399999999</v>
      </c>
      <c r="R30" s="21" t="s">
        <v>1137</v>
      </c>
      <c r="S30" s="21">
        <v>101030601</v>
      </c>
      <c r="T30" s="21" t="s">
        <v>570</v>
      </c>
      <c r="U30" s="21" t="s">
        <v>571</v>
      </c>
      <c r="V30" s="21" t="s">
        <v>1138</v>
      </c>
      <c r="W30" s="137">
        <v>252243.772</v>
      </c>
      <c r="X30" s="152" t="e">
        <f>+SUMIFS(#REF!,#REF!,U30,#REF!,S30)-W30</f>
        <v>#REF!</v>
      </c>
    </row>
    <row r="31" spans="1:24" ht="14.4">
      <c r="E31" s="137"/>
      <c r="F31" s="273"/>
      <c r="H31" s="152"/>
      <c r="I31" s="246"/>
      <c r="K31" t="s">
        <v>1173</v>
      </c>
      <c r="L31">
        <v>50328</v>
      </c>
      <c r="M31" t="s">
        <v>768</v>
      </c>
      <c r="N31">
        <v>12</v>
      </c>
      <c r="O31" t="s">
        <v>780</v>
      </c>
      <c r="P31" s="335">
        <v>8645.0529999999999</v>
      </c>
      <c r="R31" s="21" t="s">
        <v>1137</v>
      </c>
      <c r="S31" s="21">
        <v>101030601</v>
      </c>
      <c r="T31" s="21" t="s">
        <v>570</v>
      </c>
      <c r="U31" s="21" t="s">
        <v>924</v>
      </c>
      <c r="V31" s="21" t="s">
        <v>925</v>
      </c>
      <c r="W31" s="137">
        <v>10</v>
      </c>
      <c r="X31" s="152" t="e">
        <f>+SUMIFS(#REF!,#REF!,U31,#REF!,S31)-W31</f>
        <v>#REF!</v>
      </c>
    </row>
    <row r="32" spans="1:24" ht="14.4">
      <c r="E32" s="137"/>
      <c r="F32" s="273"/>
      <c r="G32" s="45"/>
      <c r="H32" s="368"/>
      <c r="I32" s="246"/>
      <c r="K32" t="s">
        <v>1173</v>
      </c>
      <c r="L32">
        <v>50328</v>
      </c>
      <c r="M32" t="s">
        <v>768</v>
      </c>
      <c r="N32">
        <v>13</v>
      </c>
      <c r="O32" t="s">
        <v>781</v>
      </c>
      <c r="P32" s="335">
        <v>93067.794999999998</v>
      </c>
      <c r="R32" s="21" t="s">
        <v>1137</v>
      </c>
      <c r="S32" s="21">
        <v>101030601</v>
      </c>
      <c r="T32" s="21" t="s">
        <v>570</v>
      </c>
      <c r="U32" s="21" t="s">
        <v>1283</v>
      </c>
      <c r="V32" s="21" t="s">
        <v>1284</v>
      </c>
      <c r="W32" s="137">
        <v>96</v>
      </c>
      <c r="X32" s="152" t="e">
        <f>+SUMIFS(#REF!,#REF!,U32,#REF!,S32)-W32</f>
        <v>#REF!</v>
      </c>
    </row>
    <row r="33" spans="1:24" ht="14.4">
      <c r="A33" s="7" t="s">
        <v>58</v>
      </c>
      <c r="B33" s="10"/>
      <c r="C33" s="10"/>
      <c r="E33" s="137"/>
      <c r="F33" s="273"/>
      <c r="G33" s="45"/>
      <c r="H33"/>
      <c r="I33" s="246"/>
      <c r="K33" t="s">
        <v>1173</v>
      </c>
      <c r="L33">
        <v>50328</v>
      </c>
      <c r="M33" t="s">
        <v>768</v>
      </c>
      <c r="N33">
        <v>15</v>
      </c>
      <c r="O33" t="s">
        <v>782</v>
      </c>
      <c r="P33" s="335">
        <v>331177.652</v>
      </c>
      <c r="R33" s="21" t="s">
        <v>1137</v>
      </c>
      <c r="S33" s="21">
        <v>101030601</v>
      </c>
      <c r="T33" s="21" t="s">
        <v>570</v>
      </c>
      <c r="U33" s="21" t="s">
        <v>926</v>
      </c>
      <c r="V33" s="21" t="s">
        <v>927</v>
      </c>
      <c r="W33" s="137">
        <v>1048.8</v>
      </c>
      <c r="X33" s="152" t="e">
        <f>+SUMIFS(#REF!,#REF!,U33,#REF!,S33)-W33</f>
        <v>#REF!</v>
      </c>
    </row>
    <row r="34" spans="1:24" ht="14.4">
      <c r="A34" s="10"/>
      <c r="E34" s="137"/>
      <c r="F34" s="273"/>
      <c r="G34" s="45"/>
      <c r="H34"/>
      <c r="I34" s="246"/>
      <c r="K34" t="s">
        <v>1173</v>
      </c>
      <c r="L34">
        <v>50328</v>
      </c>
      <c r="M34" t="s">
        <v>768</v>
      </c>
      <c r="N34">
        <v>16</v>
      </c>
      <c r="O34" t="s">
        <v>1050</v>
      </c>
      <c r="P34" s="335">
        <v>7600</v>
      </c>
      <c r="R34" s="21" t="s">
        <v>1137</v>
      </c>
      <c r="S34" s="21">
        <v>101030601</v>
      </c>
      <c r="T34" s="21" t="s">
        <v>570</v>
      </c>
      <c r="U34" s="21" t="s">
        <v>1285</v>
      </c>
      <c r="V34" s="21" t="s">
        <v>1286</v>
      </c>
      <c r="W34" s="137">
        <v>357351.2</v>
      </c>
      <c r="X34" s="152" t="e">
        <f>+SUMIFS(#REF!,#REF!,U34,#REF!,S34)-W34</f>
        <v>#REF!</v>
      </c>
    </row>
    <row r="35" spans="1:24" ht="14.4">
      <c r="A35" s="8" t="s">
        <v>5</v>
      </c>
      <c r="B35" s="374" t="s">
        <v>1451</v>
      </c>
      <c r="C35" s="374" t="s">
        <v>1268</v>
      </c>
      <c r="E35" s="137"/>
      <c r="F35" s="273"/>
      <c r="G35" s="45"/>
      <c r="H35"/>
      <c r="I35" s="246"/>
      <c r="K35" t="s">
        <v>1173</v>
      </c>
      <c r="L35">
        <v>50335</v>
      </c>
      <c r="M35" t="s">
        <v>878</v>
      </c>
      <c r="N35" t="s">
        <v>862</v>
      </c>
      <c r="O35" t="s">
        <v>879</v>
      </c>
      <c r="P35" s="335">
        <v>515843.11499999999</v>
      </c>
      <c r="R35" s="21" t="s">
        <v>1137</v>
      </c>
      <c r="S35" s="21">
        <v>101030601</v>
      </c>
      <c r="T35" s="21" t="s">
        <v>570</v>
      </c>
      <c r="U35" s="21" t="s">
        <v>1287</v>
      </c>
      <c r="V35" s="21" t="s">
        <v>1288</v>
      </c>
      <c r="W35" s="137">
        <v>147500</v>
      </c>
      <c r="X35" s="152" t="e">
        <f>+SUMIFS(#REF!,#REF!,U35,#REF!,S35)-W35</f>
        <v>#REF!</v>
      </c>
    </row>
    <row r="36" spans="1:24" ht="14.4">
      <c r="A36" s="10" t="s">
        <v>1009</v>
      </c>
      <c r="B36" s="236">
        <v>9350651.1950000003</v>
      </c>
      <c r="C36" s="236">
        <v>3364790.946</v>
      </c>
      <c r="E36" s="137"/>
      <c r="F36" s="273"/>
      <c r="G36" s="45"/>
      <c r="I36" s="246"/>
      <c r="K36" t="s">
        <v>1173</v>
      </c>
      <c r="L36">
        <v>50335</v>
      </c>
      <c r="M36" t="s">
        <v>878</v>
      </c>
      <c r="N36" t="s">
        <v>880</v>
      </c>
      <c r="O36" t="s">
        <v>881</v>
      </c>
      <c r="P36" s="335">
        <v>13346.894</v>
      </c>
      <c r="R36" s="21" t="s">
        <v>1137</v>
      </c>
      <c r="S36" s="21">
        <v>101030601</v>
      </c>
      <c r="T36" s="21" t="s">
        <v>570</v>
      </c>
      <c r="U36" s="21" t="s">
        <v>1289</v>
      </c>
      <c r="V36" s="21" t="s">
        <v>1290</v>
      </c>
      <c r="W36" s="137">
        <v>700000</v>
      </c>
      <c r="X36" s="152" t="e">
        <f>+SUMIFS(#REF!,#REF!,U36,#REF!,S36)-W36</f>
        <v>#REF!</v>
      </c>
    </row>
    <row r="37" spans="1:24" ht="15" thickBot="1">
      <c r="A37" s="7" t="s">
        <v>3</v>
      </c>
      <c r="B37" s="258">
        <f>SUM(B36)</f>
        <v>9350651.1950000003</v>
      </c>
      <c r="C37" s="258">
        <f>SUM(C36)</f>
        <v>3364790.946</v>
      </c>
      <c r="E37" s="137"/>
      <c r="F37" s="273"/>
      <c r="G37" s="137"/>
      <c r="H37" s="12"/>
      <c r="I37" s="246"/>
      <c r="K37" t="s">
        <v>1173</v>
      </c>
      <c r="L37">
        <v>50335</v>
      </c>
      <c r="M37" t="s">
        <v>878</v>
      </c>
      <c r="N37" t="s">
        <v>882</v>
      </c>
      <c r="O37" t="s">
        <v>883</v>
      </c>
      <c r="P37" s="335">
        <v>49811.383999999998</v>
      </c>
      <c r="R37" s="21" t="s">
        <v>1137</v>
      </c>
      <c r="S37" s="21">
        <v>101030601</v>
      </c>
      <c r="T37" s="21" t="s">
        <v>570</v>
      </c>
      <c r="U37" s="21" t="s">
        <v>572</v>
      </c>
      <c r="V37" s="21" t="s">
        <v>1291</v>
      </c>
      <c r="W37" s="137">
        <v>1176178.0930000001</v>
      </c>
      <c r="X37" s="152" t="e">
        <f>+SUMIFS(#REF!,#REF!,U37,#REF!,S37)-W37</f>
        <v>#REF!</v>
      </c>
    </row>
    <row r="38" spans="1:24" ht="15" thickTop="1">
      <c r="A38" s="7"/>
      <c r="B38" s="394"/>
      <c r="C38" s="394"/>
      <c r="H38" s="152"/>
      <c r="I38" s="246"/>
      <c r="K38" t="s">
        <v>1173</v>
      </c>
      <c r="L38">
        <v>50335</v>
      </c>
      <c r="M38" t="s">
        <v>878</v>
      </c>
      <c r="N38" t="s">
        <v>884</v>
      </c>
      <c r="O38" t="s">
        <v>885</v>
      </c>
      <c r="P38" s="335">
        <v>25227.786</v>
      </c>
      <c r="R38" s="21" t="s">
        <v>1137</v>
      </c>
      <c r="S38" s="21">
        <v>101030601</v>
      </c>
      <c r="T38" s="21" t="s">
        <v>570</v>
      </c>
      <c r="U38" s="21" t="s">
        <v>899</v>
      </c>
      <c r="V38" s="21" t="s">
        <v>900</v>
      </c>
      <c r="W38" s="137">
        <v>489057.05699999997</v>
      </c>
      <c r="X38" s="152" t="e">
        <f>+SUMIFS(#REF!,#REF!,U38,#REF!,S38)-W38</f>
        <v>#REF!</v>
      </c>
    </row>
    <row r="39" spans="1:24" ht="14.4">
      <c r="F39" s="137"/>
      <c r="G39" s="137"/>
      <c r="I39" s="246"/>
      <c r="K39" t="s">
        <v>1173</v>
      </c>
      <c r="L39">
        <v>50335</v>
      </c>
      <c r="M39" t="s">
        <v>878</v>
      </c>
      <c r="N39" t="s">
        <v>886</v>
      </c>
      <c r="O39" t="s">
        <v>887</v>
      </c>
      <c r="P39" s="335">
        <v>15523.103999999999</v>
      </c>
      <c r="R39" s="21" t="s">
        <v>1137</v>
      </c>
      <c r="S39" s="21">
        <v>101030601</v>
      </c>
      <c r="T39" s="21" t="s">
        <v>570</v>
      </c>
      <c r="U39" s="21" t="s">
        <v>928</v>
      </c>
      <c r="V39" s="21" t="s">
        <v>929</v>
      </c>
      <c r="W39" s="137">
        <v>316685.46799999999</v>
      </c>
      <c r="X39" s="152" t="e">
        <f>+SUMIFS(#REF!,#REF!,U39,#REF!,S39)-W39</f>
        <v>#REF!</v>
      </c>
    </row>
    <row r="40" spans="1:24" ht="14.4">
      <c r="B40" s="394"/>
      <c r="C40" s="394"/>
      <c r="F40" s="137"/>
      <c r="G40" s="137"/>
      <c r="I40" s="246"/>
      <c r="K40" t="s">
        <v>1173</v>
      </c>
      <c r="L40">
        <v>50335</v>
      </c>
      <c r="M40" t="s">
        <v>878</v>
      </c>
      <c r="N40" t="s">
        <v>888</v>
      </c>
      <c r="O40" t="s">
        <v>889</v>
      </c>
      <c r="P40" s="335">
        <v>26309.960999999999</v>
      </c>
      <c r="R40" s="21" t="s">
        <v>1137</v>
      </c>
      <c r="S40" s="21">
        <v>101030601</v>
      </c>
      <c r="T40" s="21" t="s">
        <v>570</v>
      </c>
      <c r="U40" s="21" t="s">
        <v>632</v>
      </c>
      <c r="V40" s="21" t="s">
        <v>633</v>
      </c>
      <c r="W40" s="137">
        <v>615.05999999999995</v>
      </c>
      <c r="X40" s="152" t="e">
        <f>+SUMIFS(#REF!,#REF!,U40,#REF!,S40)-W40</f>
        <v>#REF!</v>
      </c>
    </row>
    <row r="41" spans="1:24" ht="14.4">
      <c r="F41" s="137"/>
      <c r="G41" s="137"/>
      <c r="I41" s="246"/>
      <c r="K41" t="s">
        <v>1173</v>
      </c>
      <c r="L41">
        <v>50335</v>
      </c>
      <c r="M41" t="s">
        <v>878</v>
      </c>
      <c r="N41" t="s">
        <v>1377</v>
      </c>
      <c r="O41" t="s">
        <v>1378</v>
      </c>
      <c r="P41" s="335">
        <v>556.30999999999995</v>
      </c>
      <c r="R41" s="21" t="s">
        <v>1137</v>
      </c>
      <c r="S41" s="21">
        <v>101030601</v>
      </c>
      <c r="T41" s="21" t="s">
        <v>570</v>
      </c>
      <c r="U41" s="21" t="s">
        <v>634</v>
      </c>
      <c r="V41" s="21" t="s">
        <v>635</v>
      </c>
      <c r="W41" s="137">
        <v>2026.912</v>
      </c>
      <c r="X41" s="152" t="e">
        <f>+SUMIFS(#REF!,#REF!,U41,#REF!,S41)-W41</f>
        <v>#REF!</v>
      </c>
    </row>
    <row r="42" spans="1:24" ht="14.4">
      <c r="F42" s="137"/>
      <c r="G42" s="137"/>
      <c r="H42"/>
      <c r="I42" s="246"/>
      <c r="K42" t="s">
        <v>1173</v>
      </c>
      <c r="L42">
        <v>50335</v>
      </c>
      <c r="M42" t="s">
        <v>878</v>
      </c>
      <c r="N42" t="s">
        <v>890</v>
      </c>
      <c r="O42" t="s">
        <v>891</v>
      </c>
      <c r="P42" s="335">
        <v>72560.649000000005</v>
      </c>
      <c r="R42" s="21" t="s">
        <v>1137</v>
      </c>
      <c r="S42" s="21">
        <v>101030601</v>
      </c>
      <c r="T42" s="21" t="s">
        <v>570</v>
      </c>
      <c r="U42" s="21" t="s">
        <v>1292</v>
      </c>
      <c r="V42" s="21" t="s">
        <v>1293</v>
      </c>
      <c r="W42" s="137">
        <v>1931.6</v>
      </c>
      <c r="X42" s="152" t="e">
        <f>+SUMIFS(#REF!,#REF!,U42,#REF!,S42)-W42</f>
        <v>#REF!</v>
      </c>
    </row>
    <row r="43" spans="1:24" ht="14.4">
      <c r="H43"/>
      <c r="I43" s="246"/>
      <c r="K43" t="s">
        <v>1173</v>
      </c>
      <c r="L43">
        <v>50335</v>
      </c>
      <c r="M43" t="s">
        <v>878</v>
      </c>
      <c r="N43" t="s">
        <v>892</v>
      </c>
      <c r="O43" t="s">
        <v>893</v>
      </c>
      <c r="P43" s="335">
        <v>863164.25899999996</v>
      </c>
      <c r="R43" s="21" t="s">
        <v>1137</v>
      </c>
      <c r="S43" s="21">
        <v>101030601</v>
      </c>
      <c r="T43" s="21" t="s">
        <v>570</v>
      </c>
      <c r="U43" s="21" t="s">
        <v>650</v>
      </c>
      <c r="V43" s="21" t="s">
        <v>651</v>
      </c>
      <c r="W43" s="137">
        <v>1009.972</v>
      </c>
      <c r="X43" s="152" t="e">
        <f>+SUMIFS(#REF!,#REF!,U43,#REF!,S43)-W43</f>
        <v>#REF!</v>
      </c>
    </row>
    <row r="44" spans="1:24" ht="14.4">
      <c r="H44"/>
      <c r="I44" s="246"/>
      <c r="K44" t="s">
        <v>1173</v>
      </c>
      <c r="L44">
        <v>50335</v>
      </c>
      <c r="M44" t="s">
        <v>878</v>
      </c>
      <c r="N44" t="s">
        <v>1005</v>
      </c>
      <c r="O44" t="s">
        <v>1006</v>
      </c>
      <c r="P44" s="335">
        <v>7000</v>
      </c>
      <c r="R44" s="21" t="s">
        <v>1137</v>
      </c>
      <c r="S44" s="21">
        <v>101030601</v>
      </c>
      <c r="T44" s="21" t="s">
        <v>570</v>
      </c>
      <c r="U44" s="21" t="s">
        <v>1237</v>
      </c>
      <c r="V44" s="21" t="s">
        <v>1238</v>
      </c>
      <c r="W44" s="137">
        <v>105</v>
      </c>
      <c r="X44" s="152" t="e">
        <f>+SUMIFS(#REF!,#REF!,U44,#REF!,S44)-W44</f>
        <v>#REF!</v>
      </c>
    </row>
    <row r="45" spans="1:24" ht="14.4">
      <c r="H45" s="12"/>
      <c r="I45" s="246"/>
      <c r="K45" t="s">
        <v>1173</v>
      </c>
      <c r="L45">
        <v>5010101</v>
      </c>
      <c r="M45" t="s">
        <v>734</v>
      </c>
      <c r="N45">
        <v>1</v>
      </c>
      <c r="O45" t="s">
        <v>1163</v>
      </c>
      <c r="P45" s="335">
        <v>20415832.164999999</v>
      </c>
      <c r="R45" s="21" t="s">
        <v>1137</v>
      </c>
      <c r="S45" s="21">
        <v>101030601</v>
      </c>
      <c r="T45" s="21" t="s">
        <v>570</v>
      </c>
      <c r="U45" s="21" t="s">
        <v>1228</v>
      </c>
      <c r="V45" s="21" t="s">
        <v>1229</v>
      </c>
      <c r="W45" s="137">
        <v>250</v>
      </c>
      <c r="X45" s="152" t="e">
        <f>+SUMIFS(#REF!,#REF!,U45,#REF!,S45)-W45</f>
        <v>#REF!</v>
      </c>
    </row>
    <row r="46" spans="1:24" ht="14.4">
      <c r="I46" s="246"/>
      <c r="K46" t="s">
        <v>1133</v>
      </c>
      <c r="L46">
        <v>1010301</v>
      </c>
      <c r="M46" t="s">
        <v>552</v>
      </c>
      <c r="N46" t="s">
        <v>922</v>
      </c>
      <c r="O46" t="s">
        <v>923</v>
      </c>
      <c r="P46" s="335">
        <v>8085</v>
      </c>
      <c r="R46" s="21" t="s">
        <v>1137</v>
      </c>
      <c r="S46" s="21">
        <v>101030601</v>
      </c>
      <c r="T46" s="21" t="s">
        <v>570</v>
      </c>
      <c r="U46" s="21" t="s">
        <v>1230</v>
      </c>
      <c r="V46" s="21" t="s">
        <v>1294</v>
      </c>
      <c r="W46" s="137">
        <v>363</v>
      </c>
      <c r="X46" s="152" t="e">
        <f>+SUMIFS(#REF!,#REF!,U46,#REF!,S46)-W46</f>
        <v>#REF!</v>
      </c>
    </row>
    <row r="47" spans="1:24" ht="14.4">
      <c r="A47" s="12"/>
      <c r="B47" s="12"/>
      <c r="C47" s="12"/>
      <c r="D47" s="12"/>
      <c r="E47" s="12"/>
      <c r="F47" s="12"/>
      <c r="G47" s="12"/>
      <c r="I47" s="246"/>
      <c r="K47" t="s">
        <v>1133</v>
      </c>
      <c r="L47">
        <v>1010301</v>
      </c>
      <c r="M47" t="s">
        <v>552</v>
      </c>
      <c r="N47" t="s">
        <v>1134</v>
      </c>
      <c r="O47" t="s">
        <v>1135</v>
      </c>
      <c r="P47" s="335">
        <v>7683.8209999999999</v>
      </c>
      <c r="R47" s="21" t="s">
        <v>1137</v>
      </c>
      <c r="S47" s="21">
        <v>101030601</v>
      </c>
      <c r="T47" s="21" t="s">
        <v>570</v>
      </c>
      <c r="U47" s="21" t="s">
        <v>850</v>
      </c>
      <c r="V47" s="21" t="s">
        <v>851</v>
      </c>
      <c r="W47" s="137">
        <v>12827.5</v>
      </c>
      <c r="X47" s="152" t="e">
        <f>+SUMIFS(#REF!,#REF!,U47,#REF!,S47)-W47</f>
        <v>#REF!</v>
      </c>
    </row>
    <row r="48" spans="1:24" ht="14.4">
      <c r="I48" s="246"/>
      <c r="K48" t="s">
        <v>1133</v>
      </c>
      <c r="L48">
        <v>1010301</v>
      </c>
      <c r="M48" t="s">
        <v>552</v>
      </c>
      <c r="N48" t="s">
        <v>1136</v>
      </c>
      <c r="O48" t="s">
        <v>1195</v>
      </c>
      <c r="P48" s="335">
        <v>3298.4859999999999</v>
      </c>
      <c r="R48" s="21" t="s">
        <v>1137</v>
      </c>
      <c r="S48" s="21">
        <v>101030601</v>
      </c>
      <c r="T48" s="21" t="s">
        <v>570</v>
      </c>
      <c r="U48" s="21" t="s">
        <v>1206</v>
      </c>
      <c r="V48" s="21" t="s">
        <v>1207</v>
      </c>
      <c r="W48" s="137">
        <v>0.2</v>
      </c>
      <c r="X48" s="152" t="e">
        <f>+SUMIFS(#REF!,#REF!,U48,#REF!,S48)-W48</f>
        <v>#REF!</v>
      </c>
    </row>
    <row r="49" spans="1:25" ht="14.4">
      <c r="H49" s="12"/>
      <c r="I49" s="246"/>
      <c r="K49" t="s">
        <v>1133</v>
      </c>
      <c r="L49">
        <v>1010301</v>
      </c>
      <c r="M49" t="s">
        <v>552</v>
      </c>
      <c r="N49" t="s">
        <v>553</v>
      </c>
      <c r="O49" t="s">
        <v>554</v>
      </c>
      <c r="P49" s="335">
        <v>20480</v>
      </c>
      <c r="R49" s="21" t="s">
        <v>1137</v>
      </c>
      <c r="S49" s="21">
        <v>101030601</v>
      </c>
      <c r="T49" s="21" t="s">
        <v>570</v>
      </c>
      <c r="U49" s="21" t="s">
        <v>1196</v>
      </c>
      <c r="V49" s="21" t="s">
        <v>1197</v>
      </c>
      <c r="W49" s="137">
        <v>10738.094999999999</v>
      </c>
      <c r="X49" s="152" t="e">
        <f>+SUMIFS(#REF!,#REF!,U49,#REF!,S49)-W49</f>
        <v>#REF!</v>
      </c>
    </row>
    <row r="50" spans="1:25" s="12" customFormat="1" ht="14.4">
      <c r="A50" s="21"/>
      <c r="B50" s="21"/>
      <c r="C50" s="21"/>
      <c r="D50" s="21"/>
      <c r="E50" s="21"/>
      <c r="F50" s="21"/>
      <c r="G50" s="21"/>
      <c r="I50" s="246"/>
      <c r="J50" s="21"/>
      <c r="K50" t="s">
        <v>1133</v>
      </c>
      <c r="L50">
        <v>1010301</v>
      </c>
      <c r="M50" t="s">
        <v>552</v>
      </c>
      <c r="N50" t="s">
        <v>820</v>
      </c>
      <c r="O50" t="s">
        <v>821</v>
      </c>
      <c r="P50" s="335">
        <v>8085</v>
      </c>
      <c r="R50" s="12" t="s">
        <v>1137</v>
      </c>
      <c r="S50" s="12">
        <v>101030601</v>
      </c>
      <c r="T50" s="12" t="s">
        <v>570</v>
      </c>
      <c r="U50" s="12" t="s">
        <v>1295</v>
      </c>
      <c r="V50" s="12" t="s">
        <v>1296</v>
      </c>
      <c r="W50" s="366">
        <v>130</v>
      </c>
      <c r="X50" s="152" t="e">
        <f>+SUMIFS(#REF!,#REF!,U50,#REF!,S50)-W50</f>
        <v>#REF!</v>
      </c>
      <c r="Y50" s="380"/>
    </row>
    <row r="51" spans="1:25" ht="14.4">
      <c r="A51" s="12"/>
      <c r="B51" s="12"/>
      <c r="C51" s="12"/>
      <c r="D51" s="12"/>
      <c r="E51" s="12"/>
      <c r="F51" s="12"/>
      <c r="G51" s="12"/>
      <c r="H51" s="12"/>
      <c r="I51" s="246"/>
      <c r="K51" t="s">
        <v>1133</v>
      </c>
      <c r="L51">
        <v>1010301</v>
      </c>
      <c r="M51" t="s">
        <v>552</v>
      </c>
      <c r="N51" t="s">
        <v>1025</v>
      </c>
      <c r="O51" t="s">
        <v>1026</v>
      </c>
      <c r="P51" s="335">
        <v>8341.6</v>
      </c>
      <c r="R51" s="21" t="s">
        <v>1137</v>
      </c>
      <c r="S51" s="21">
        <v>101039901</v>
      </c>
      <c r="T51" s="21" t="s">
        <v>1140</v>
      </c>
      <c r="U51" s="21" t="s">
        <v>1384</v>
      </c>
      <c r="V51" s="21" t="s">
        <v>1384</v>
      </c>
      <c r="W51" s="137">
        <v>-72884112.522</v>
      </c>
      <c r="X51" s="152" t="e">
        <f>+SUMIFS(#REF!,#REF!,S51)-W51</f>
        <v>#REF!</v>
      </c>
    </row>
    <row r="52" spans="1:25" ht="14.4">
      <c r="A52" s="12"/>
      <c r="B52" s="12"/>
      <c r="C52" s="12"/>
      <c r="D52" s="12"/>
      <c r="E52" s="12"/>
      <c r="F52" s="12"/>
      <c r="G52" s="12"/>
      <c r="I52" s="246"/>
      <c r="K52" t="s">
        <v>1133</v>
      </c>
      <c r="L52">
        <v>1010301</v>
      </c>
      <c r="M52" t="s">
        <v>552</v>
      </c>
      <c r="N52" t="s">
        <v>822</v>
      </c>
      <c r="O52" t="s">
        <v>823</v>
      </c>
      <c r="P52" s="335">
        <v>70549.94</v>
      </c>
      <c r="R52" s="21" t="s">
        <v>1383</v>
      </c>
      <c r="S52" s="21">
        <v>1020502</v>
      </c>
      <c r="T52" s="21" t="s">
        <v>584</v>
      </c>
      <c r="U52" s="21" t="s">
        <v>1384</v>
      </c>
      <c r="V52" s="21" t="s">
        <v>1384</v>
      </c>
      <c r="W52" s="340">
        <v>3643111.588</v>
      </c>
      <c r="X52" s="152" t="e">
        <f>+SUMIFS(#REF!,#REF!,S52)-W52</f>
        <v>#REF!</v>
      </c>
    </row>
    <row r="53" spans="1:25" ht="14.4">
      <c r="A53" s="12"/>
      <c r="B53" s="12"/>
      <c r="C53" s="12"/>
      <c r="D53" s="12"/>
      <c r="E53" s="12"/>
      <c r="F53" s="12"/>
      <c r="G53" s="12"/>
      <c r="I53" s="246"/>
      <c r="K53" t="s">
        <v>1133</v>
      </c>
      <c r="L53">
        <v>1010302</v>
      </c>
      <c r="M53" t="s">
        <v>555</v>
      </c>
      <c r="N53" t="s">
        <v>922</v>
      </c>
      <c r="O53" t="s">
        <v>923</v>
      </c>
      <c r="P53" s="335">
        <v>1597.99</v>
      </c>
      <c r="R53" s="21" t="s">
        <v>98</v>
      </c>
      <c r="W53" s="137">
        <f>SUM(W5:W52)</f>
        <v>18112883.769999996</v>
      </c>
      <c r="X53" s="152">
        <f>W53-B23--B37-F15</f>
        <v>-27973530.455000009</v>
      </c>
    </row>
    <row r="54" spans="1:25" s="12" customFormat="1" ht="14.4">
      <c r="A54" s="21"/>
      <c r="B54" s="21"/>
      <c r="C54" s="21"/>
      <c r="D54" s="21"/>
      <c r="E54" s="21"/>
      <c r="F54" s="21"/>
      <c r="G54" s="21"/>
      <c r="H54" s="21"/>
      <c r="I54" s="246"/>
      <c r="J54" s="21"/>
      <c r="K54" t="s">
        <v>1133</v>
      </c>
      <c r="L54">
        <v>1010302</v>
      </c>
      <c r="M54" t="s">
        <v>555</v>
      </c>
      <c r="N54" t="s">
        <v>824</v>
      </c>
      <c r="O54" t="s">
        <v>825</v>
      </c>
      <c r="P54" s="335">
        <v>302760.95799999998</v>
      </c>
      <c r="W54" s="366"/>
    </row>
    <row r="55" spans="1:25" s="12" customFormat="1" ht="14.4">
      <c r="I55" s="246"/>
      <c r="J55" s="21"/>
      <c r="K55" t="s">
        <v>1145</v>
      </c>
      <c r="L55">
        <v>2010101</v>
      </c>
      <c r="M55" t="s">
        <v>622</v>
      </c>
      <c r="N55" t="s">
        <v>623</v>
      </c>
      <c r="O55" t="s">
        <v>624</v>
      </c>
      <c r="P55" s="335">
        <v>-1100</v>
      </c>
      <c r="W55" s="366"/>
    </row>
    <row r="56" spans="1:25" s="12" customFormat="1" ht="14.4">
      <c r="A56" s="21"/>
      <c r="B56" s="21"/>
      <c r="C56" s="21"/>
      <c r="D56" s="21"/>
      <c r="E56" s="21"/>
      <c r="F56" s="21"/>
      <c r="G56" s="21"/>
      <c r="H56" s="21"/>
      <c r="I56" s="246"/>
      <c r="J56" s="21"/>
      <c r="K56" t="s">
        <v>1145</v>
      </c>
      <c r="L56">
        <v>2010101</v>
      </c>
      <c r="M56" t="s">
        <v>622</v>
      </c>
      <c r="N56" t="s">
        <v>625</v>
      </c>
      <c r="O56" t="s">
        <v>626</v>
      </c>
      <c r="P56" s="335">
        <v>-1910.751</v>
      </c>
      <c r="W56" s="366"/>
    </row>
    <row r="57" spans="1:25" ht="14.4">
      <c r="I57" s="246"/>
      <c r="K57" t="s">
        <v>1145</v>
      </c>
      <c r="L57">
        <v>2010101</v>
      </c>
      <c r="M57" t="s">
        <v>622</v>
      </c>
      <c r="N57" t="s">
        <v>933</v>
      </c>
      <c r="O57" t="s">
        <v>934</v>
      </c>
      <c r="P57" s="335">
        <v>-10887.800999999999</v>
      </c>
    </row>
    <row r="58" spans="1:25" ht="14.4">
      <c r="I58" s="246"/>
      <c r="K58" t="s">
        <v>1145</v>
      </c>
      <c r="L58">
        <v>2010101</v>
      </c>
      <c r="M58" t="s">
        <v>622</v>
      </c>
      <c r="N58" t="s">
        <v>826</v>
      </c>
      <c r="O58" t="s">
        <v>827</v>
      </c>
      <c r="P58" s="335">
        <v>-175000</v>
      </c>
    </row>
    <row r="59" spans="1:25" ht="14.4">
      <c r="I59" s="246"/>
      <c r="K59" t="s">
        <v>1145</v>
      </c>
      <c r="L59">
        <v>2010101</v>
      </c>
      <c r="M59" t="s">
        <v>622</v>
      </c>
      <c r="N59" t="s">
        <v>1233</v>
      </c>
      <c r="O59" t="s">
        <v>1234</v>
      </c>
      <c r="P59" s="335">
        <v>-220.011</v>
      </c>
    </row>
    <row r="60" spans="1:25" ht="14.4">
      <c r="I60" s="246"/>
      <c r="K60" t="s">
        <v>1145</v>
      </c>
      <c r="L60">
        <v>2010101</v>
      </c>
      <c r="M60" t="s">
        <v>622</v>
      </c>
      <c r="N60" t="s">
        <v>1241</v>
      </c>
      <c r="O60" t="s">
        <v>1242</v>
      </c>
      <c r="P60" s="335">
        <v>-4400</v>
      </c>
    </row>
    <row r="61" spans="1:25" ht="14.4">
      <c r="I61" s="246"/>
      <c r="K61" t="s">
        <v>1145</v>
      </c>
      <c r="L61">
        <v>2010101</v>
      </c>
      <c r="M61" t="s">
        <v>622</v>
      </c>
      <c r="N61" t="s">
        <v>935</v>
      </c>
      <c r="O61" t="s">
        <v>936</v>
      </c>
      <c r="P61" s="335">
        <v>-307.86500000000001</v>
      </c>
    </row>
    <row r="62" spans="1:25" ht="14.4">
      <c r="I62" s="246"/>
      <c r="K62" t="s">
        <v>1145</v>
      </c>
      <c r="L62">
        <v>2010101</v>
      </c>
      <c r="M62" t="s">
        <v>622</v>
      </c>
      <c r="N62" t="s">
        <v>828</v>
      </c>
      <c r="O62" t="s">
        <v>829</v>
      </c>
      <c r="P62" s="335">
        <v>-966.01300000000003</v>
      </c>
    </row>
    <row r="63" spans="1:25" ht="14.4">
      <c r="I63" s="246"/>
      <c r="K63" t="s">
        <v>1145</v>
      </c>
      <c r="L63">
        <v>2010101</v>
      </c>
      <c r="M63" t="s">
        <v>622</v>
      </c>
      <c r="N63" t="s">
        <v>628</v>
      </c>
      <c r="O63" t="s">
        <v>629</v>
      </c>
      <c r="P63" s="335">
        <v>-7299</v>
      </c>
    </row>
    <row r="64" spans="1:25" ht="14.4">
      <c r="I64" s="246"/>
      <c r="K64" t="s">
        <v>1145</v>
      </c>
      <c r="L64">
        <v>2010101</v>
      </c>
      <c r="M64" t="s">
        <v>622</v>
      </c>
      <c r="N64" t="s">
        <v>630</v>
      </c>
      <c r="O64" t="s">
        <v>631</v>
      </c>
      <c r="P64" s="335">
        <v>-5162.12</v>
      </c>
    </row>
    <row r="65" spans="9:16" ht="14.4">
      <c r="I65" s="246"/>
      <c r="K65" t="s">
        <v>1145</v>
      </c>
      <c r="L65">
        <v>2010101</v>
      </c>
      <c r="M65" t="s">
        <v>622</v>
      </c>
      <c r="N65" t="s">
        <v>992</v>
      </c>
      <c r="O65" t="s">
        <v>993</v>
      </c>
      <c r="P65" s="335">
        <v>-2500</v>
      </c>
    </row>
    <row r="66" spans="9:16" ht="14.4">
      <c r="I66" s="246"/>
      <c r="K66" t="s">
        <v>1145</v>
      </c>
      <c r="L66">
        <v>2010101</v>
      </c>
      <c r="M66" t="s">
        <v>622</v>
      </c>
      <c r="N66" t="s">
        <v>1203</v>
      </c>
      <c r="O66" t="s">
        <v>1313</v>
      </c>
      <c r="P66" s="335">
        <v>-993.37599999999998</v>
      </c>
    </row>
    <row r="67" spans="9:16" ht="14.4">
      <c r="I67" s="246"/>
      <c r="K67" t="s">
        <v>1145</v>
      </c>
      <c r="L67">
        <v>2010101</v>
      </c>
      <c r="M67" t="s">
        <v>622</v>
      </c>
      <c r="N67" t="s">
        <v>1204</v>
      </c>
      <c r="O67" t="s">
        <v>1205</v>
      </c>
      <c r="P67" s="335">
        <v>-103.2</v>
      </c>
    </row>
    <row r="68" spans="9:16" ht="14.4">
      <c r="I68" s="246"/>
      <c r="K68" t="s">
        <v>1145</v>
      </c>
      <c r="L68">
        <v>2010101</v>
      </c>
      <c r="M68" t="s">
        <v>622</v>
      </c>
      <c r="N68" t="s">
        <v>634</v>
      </c>
      <c r="O68" t="s">
        <v>635</v>
      </c>
      <c r="P68" s="335">
        <v>-7992.482</v>
      </c>
    </row>
    <row r="69" spans="9:16" ht="14.4">
      <c r="I69" s="246"/>
      <c r="K69" t="s">
        <v>1145</v>
      </c>
      <c r="L69">
        <v>2010101</v>
      </c>
      <c r="M69" t="s">
        <v>622</v>
      </c>
      <c r="N69" t="s">
        <v>1314</v>
      </c>
      <c r="O69" t="s">
        <v>1315</v>
      </c>
      <c r="P69" s="335">
        <v>-3942.8440000000001</v>
      </c>
    </row>
    <row r="70" spans="9:16" ht="14.4">
      <c r="I70" s="246"/>
      <c r="K70" t="s">
        <v>1145</v>
      </c>
      <c r="L70">
        <v>2010101</v>
      </c>
      <c r="M70" t="s">
        <v>622</v>
      </c>
      <c r="N70" t="s">
        <v>655</v>
      </c>
      <c r="O70" t="s">
        <v>656</v>
      </c>
      <c r="P70" s="335">
        <v>-7506.5739999999996</v>
      </c>
    </row>
    <row r="71" spans="9:16" ht="14.4">
      <c r="I71" s="246"/>
      <c r="K71" t="s">
        <v>1145</v>
      </c>
      <c r="L71">
        <v>2010101</v>
      </c>
      <c r="M71" t="s">
        <v>622</v>
      </c>
      <c r="N71" t="s">
        <v>1235</v>
      </c>
      <c r="O71" t="s">
        <v>1236</v>
      </c>
      <c r="P71" s="335">
        <v>-2487</v>
      </c>
    </row>
    <row r="72" spans="9:16" ht="14.4">
      <c r="I72" s="246"/>
      <c r="K72" t="s">
        <v>1145</v>
      </c>
      <c r="L72">
        <v>2010101</v>
      </c>
      <c r="M72" t="s">
        <v>622</v>
      </c>
      <c r="N72" t="s">
        <v>937</v>
      </c>
      <c r="O72" t="s">
        <v>938</v>
      </c>
      <c r="P72" s="335">
        <v>-2439</v>
      </c>
    </row>
    <row r="73" spans="9:16" ht="14.4">
      <c r="I73" s="246"/>
      <c r="K73" t="s">
        <v>1145</v>
      </c>
      <c r="L73">
        <v>2010101</v>
      </c>
      <c r="M73" t="s">
        <v>622</v>
      </c>
      <c r="N73" t="s">
        <v>642</v>
      </c>
      <c r="O73" t="s">
        <v>643</v>
      </c>
      <c r="P73" s="335">
        <v>-6628.3720000000003</v>
      </c>
    </row>
    <row r="74" spans="9:16" ht="14.4">
      <c r="I74" s="246"/>
      <c r="K74" t="s">
        <v>1145</v>
      </c>
      <c r="L74">
        <v>2010101</v>
      </c>
      <c r="M74" t="s">
        <v>622</v>
      </c>
      <c r="N74" t="s">
        <v>644</v>
      </c>
      <c r="O74" t="s">
        <v>645</v>
      </c>
      <c r="P74" s="335">
        <v>-52881.750999999997</v>
      </c>
    </row>
    <row r="75" spans="9:16" ht="14.4">
      <c r="I75" s="246"/>
      <c r="K75" t="s">
        <v>1145</v>
      </c>
      <c r="L75">
        <v>2010101</v>
      </c>
      <c r="M75" t="s">
        <v>622</v>
      </c>
      <c r="N75" t="s">
        <v>1036</v>
      </c>
      <c r="O75" t="s">
        <v>1037</v>
      </c>
      <c r="P75" s="335">
        <v>-90000</v>
      </c>
    </row>
    <row r="76" spans="9:16" ht="14.4">
      <c r="I76" s="246"/>
      <c r="K76" t="s">
        <v>1145</v>
      </c>
      <c r="L76">
        <v>2010101</v>
      </c>
      <c r="M76" t="s">
        <v>622</v>
      </c>
      <c r="N76" t="s">
        <v>901</v>
      </c>
      <c r="O76" t="s">
        <v>902</v>
      </c>
      <c r="P76" s="335">
        <v>-1032</v>
      </c>
    </row>
    <row r="77" spans="9:16" ht="14.4">
      <c r="I77" s="246"/>
      <c r="K77" t="s">
        <v>1145</v>
      </c>
      <c r="L77">
        <v>2010101</v>
      </c>
      <c r="M77" t="s">
        <v>622</v>
      </c>
      <c r="N77" t="s">
        <v>903</v>
      </c>
      <c r="O77" t="s">
        <v>904</v>
      </c>
      <c r="P77" s="335">
        <v>-10439</v>
      </c>
    </row>
    <row r="78" spans="9:16" ht="14.4">
      <c r="I78" s="246"/>
      <c r="K78" t="s">
        <v>1145</v>
      </c>
      <c r="L78">
        <v>2010101</v>
      </c>
      <c r="M78" t="s">
        <v>622</v>
      </c>
      <c r="N78" t="s">
        <v>646</v>
      </c>
      <c r="O78" t="s">
        <v>647</v>
      </c>
      <c r="P78" s="335">
        <v>-29645</v>
      </c>
    </row>
    <row r="79" spans="9:16" ht="14.4">
      <c r="I79" s="246"/>
      <c r="K79" t="s">
        <v>1145</v>
      </c>
      <c r="L79">
        <v>2010101</v>
      </c>
      <c r="M79" t="s">
        <v>622</v>
      </c>
      <c r="N79" t="s">
        <v>648</v>
      </c>
      <c r="O79" t="s">
        <v>649</v>
      </c>
      <c r="P79" s="335">
        <v>-420</v>
      </c>
    </row>
    <row r="80" spans="9:16" ht="14.4">
      <c r="I80" s="246"/>
      <c r="K80" t="s">
        <v>1145</v>
      </c>
      <c r="L80">
        <v>2010101</v>
      </c>
      <c r="M80" t="s">
        <v>622</v>
      </c>
      <c r="N80" t="s">
        <v>650</v>
      </c>
      <c r="O80" t="s">
        <v>651</v>
      </c>
      <c r="P80" s="335">
        <v>-1242.296</v>
      </c>
    </row>
    <row r="81" spans="9:16" ht="14.4">
      <c r="I81" s="246"/>
      <c r="K81" t="s">
        <v>1145</v>
      </c>
      <c r="L81">
        <v>2010101</v>
      </c>
      <c r="M81" t="s">
        <v>622</v>
      </c>
      <c r="N81" t="s">
        <v>994</v>
      </c>
      <c r="O81" t="s">
        <v>995</v>
      </c>
      <c r="P81" s="335">
        <v>-3153.0070000000001</v>
      </c>
    </row>
    <row r="82" spans="9:16" ht="14.4">
      <c r="K82" t="s">
        <v>1145</v>
      </c>
      <c r="L82">
        <v>2010101</v>
      </c>
      <c r="M82" t="s">
        <v>622</v>
      </c>
      <c r="N82" t="s">
        <v>1316</v>
      </c>
      <c r="O82" t="s">
        <v>1317</v>
      </c>
      <c r="P82" s="335">
        <v>-13837.5</v>
      </c>
    </row>
    <row r="83" spans="9:16" ht="14.4">
      <c r="K83" t="s">
        <v>1145</v>
      </c>
      <c r="L83">
        <v>2010101</v>
      </c>
      <c r="M83" t="s">
        <v>622</v>
      </c>
      <c r="N83" t="s">
        <v>1318</v>
      </c>
      <c r="O83" t="s">
        <v>1319</v>
      </c>
      <c r="P83" s="335">
        <v>-12710.9</v>
      </c>
    </row>
    <row r="84" spans="9:16" ht="14.4">
      <c r="K84" t="s">
        <v>1145</v>
      </c>
      <c r="L84">
        <v>2010101</v>
      </c>
      <c r="M84" t="s">
        <v>622</v>
      </c>
      <c r="N84" t="s">
        <v>939</v>
      </c>
      <c r="O84" t="s">
        <v>940</v>
      </c>
      <c r="P84" s="335">
        <v>-2100</v>
      </c>
    </row>
    <row r="85" spans="9:16" ht="14.4">
      <c r="K85" t="s">
        <v>1145</v>
      </c>
      <c r="L85">
        <v>2010101</v>
      </c>
      <c r="M85" t="s">
        <v>622</v>
      </c>
      <c r="N85" t="s">
        <v>1239</v>
      </c>
      <c r="O85" t="s">
        <v>1240</v>
      </c>
      <c r="P85" s="335">
        <v>-3422000</v>
      </c>
    </row>
    <row r="86" spans="9:16" ht="14.4">
      <c r="K86" t="s">
        <v>1145</v>
      </c>
      <c r="L86">
        <v>2010101</v>
      </c>
      <c r="M86" t="s">
        <v>622</v>
      </c>
      <c r="N86" t="s">
        <v>830</v>
      </c>
      <c r="O86" t="s">
        <v>831</v>
      </c>
      <c r="P86" s="335">
        <v>-4400</v>
      </c>
    </row>
    <row r="87" spans="9:16" ht="14.4">
      <c r="K87" t="s">
        <v>1145</v>
      </c>
      <c r="L87">
        <v>2010101</v>
      </c>
      <c r="M87" t="s">
        <v>622</v>
      </c>
      <c r="N87" t="s">
        <v>1320</v>
      </c>
      <c r="O87" t="s">
        <v>1321</v>
      </c>
      <c r="P87" s="335">
        <v>-3675</v>
      </c>
    </row>
    <row r="88" spans="9:16" ht="14.4">
      <c r="K88" t="s">
        <v>1145</v>
      </c>
      <c r="L88">
        <v>2010101</v>
      </c>
      <c r="M88" t="s">
        <v>622</v>
      </c>
      <c r="N88" t="s">
        <v>832</v>
      </c>
      <c r="O88" t="s">
        <v>833</v>
      </c>
      <c r="P88" s="335">
        <v>-12687</v>
      </c>
    </row>
    <row r="89" spans="9:16" ht="14.4">
      <c r="K89" t="s">
        <v>1145</v>
      </c>
      <c r="L89">
        <v>2010101</v>
      </c>
      <c r="M89" t="s">
        <v>622</v>
      </c>
      <c r="N89" t="s">
        <v>834</v>
      </c>
      <c r="O89" t="s">
        <v>835</v>
      </c>
      <c r="P89" s="335">
        <v>-2052.5</v>
      </c>
    </row>
    <row r="90" spans="9:16" ht="14.4">
      <c r="K90" t="s">
        <v>1145</v>
      </c>
      <c r="L90">
        <v>2010101</v>
      </c>
      <c r="M90" t="s">
        <v>622</v>
      </c>
      <c r="N90" t="s">
        <v>1206</v>
      </c>
      <c r="O90" t="s">
        <v>1207</v>
      </c>
      <c r="P90" s="335">
        <v>-1E-3</v>
      </c>
    </row>
    <row r="91" spans="9:16" ht="14.4">
      <c r="K91" t="s">
        <v>1145</v>
      </c>
      <c r="L91">
        <v>2010101</v>
      </c>
      <c r="M91" t="s">
        <v>622</v>
      </c>
      <c r="N91" t="s">
        <v>836</v>
      </c>
      <c r="O91" t="s">
        <v>837</v>
      </c>
      <c r="P91" s="335">
        <v>-1220</v>
      </c>
    </row>
    <row r="92" spans="9:16" ht="14.4">
      <c r="K92" t="s">
        <v>1145</v>
      </c>
      <c r="L92">
        <v>2010101</v>
      </c>
      <c r="M92" t="s">
        <v>622</v>
      </c>
      <c r="N92" t="s">
        <v>838</v>
      </c>
      <c r="O92" t="s">
        <v>839</v>
      </c>
      <c r="P92" s="335">
        <v>-61796.178</v>
      </c>
    </row>
    <row r="93" spans="9:16" ht="14.4">
      <c r="K93" t="s">
        <v>1145</v>
      </c>
      <c r="L93">
        <v>2010101</v>
      </c>
      <c r="M93" t="s">
        <v>622</v>
      </c>
      <c r="N93" t="s">
        <v>840</v>
      </c>
      <c r="O93" t="s">
        <v>841</v>
      </c>
      <c r="P93" s="335">
        <v>-240.001</v>
      </c>
    </row>
    <row r="94" spans="9:16" ht="14.4">
      <c r="K94" t="s">
        <v>1145</v>
      </c>
      <c r="L94">
        <v>2010101</v>
      </c>
      <c r="M94" t="s">
        <v>622</v>
      </c>
      <c r="N94" t="s">
        <v>874</v>
      </c>
      <c r="O94" t="s">
        <v>875</v>
      </c>
      <c r="P94" s="335">
        <v>-101509.69899999999</v>
      </c>
    </row>
    <row r="95" spans="9:16" ht="14.4">
      <c r="K95" t="s">
        <v>1145</v>
      </c>
      <c r="L95">
        <v>2010101</v>
      </c>
      <c r="M95" t="s">
        <v>622</v>
      </c>
      <c r="N95" t="s">
        <v>996</v>
      </c>
      <c r="O95" t="s">
        <v>1322</v>
      </c>
      <c r="P95" s="335">
        <v>-60690.3</v>
      </c>
    </row>
    <row r="96" spans="9:16" ht="14.4">
      <c r="K96" t="s">
        <v>1145</v>
      </c>
      <c r="L96">
        <v>2010101</v>
      </c>
      <c r="M96" t="s">
        <v>622</v>
      </c>
      <c r="N96" t="s">
        <v>1323</v>
      </c>
      <c r="O96" t="s">
        <v>1324</v>
      </c>
      <c r="P96" s="335">
        <v>-797.4</v>
      </c>
    </row>
    <row r="97" spans="11:16" ht="14.4">
      <c r="K97" t="s">
        <v>1145</v>
      </c>
      <c r="L97">
        <v>2010101</v>
      </c>
      <c r="M97" t="s">
        <v>622</v>
      </c>
      <c r="N97" t="s">
        <v>997</v>
      </c>
      <c r="O97" t="s">
        <v>998</v>
      </c>
      <c r="P97" s="335">
        <v>-745</v>
      </c>
    </row>
    <row r="98" spans="11:16" ht="14.4">
      <c r="K98" t="s">
        <v>1145</v>
      </c>
      <c r="L98">
        <v>2010101</v>
      </c>
      <c r="M98" t="s">
        <v>622</v>
      </c>
      <c r="N98" t="s">
        <v>1038</v>
      </c>
      <c r="O98" t="s">
        <v>1195</v>
      </c>
      <c r="P98" s="335">
        <v>-260233.807</v>
      </c>
    </row>
    <row r="99" spans="11:16" ht="14.4">
      <c r="K99" t="s">
        <v>1145</v>
      </c>
      <c r="L99">
        <v>2010101</v>
      </c>
      <c r="M99" t="s">
        <v>622</v>
      </c>
      <c r="N99" t="s">
        <v>1146</v>
      </c>
      <c r="O99" t="s">
        <v>1147</v>
      </c>
      <c r="P99" s="335">
        <v>-208006.2</v>
      </c>
    </row>
    <row r="100" spans="11:16" ht="14.4">
      <c r="K100" t="s">
        <v>1145</v>
      </c>
      <c r="L100">
        <v>2010101</v>
      </c>
      <c r="M100" t="s">
        <v>622</v>
      </c>
      <c r="N100" t="s">
        <v>1208</v>
      </c>
      <c r="O100" t="s">
        <v>1209</v>
      </c>
      <c r="P100" s="335">
        <v>-11500</v>
      </c>
    </row>
    <row r="101" spans="11:16" ht="14.4">
      <c r="K101" t="s">
        <v>1145</v>
      </c>
      <c r="L101">
        <v>2010101</v>
      </c>
      <c r="M101" t="s">
        <v>622</v>
      </c>
      <c r="N101" t="s">
        <v>1210</v>
      </c>
      <c r="O101" t="s">
        <v>1211</v>
      </c>
      <c r="P101" s="335">
        <v>-153110.02100000001</v>
      </c>
    </row>
    <row r="102" spans="11:16" ht="14.4">
      <c r="K102" t="s">
        <v>1145</v>
      </c>
      <c r="L102">
        <v>2010101</v>
      </c>
      <c r="M102" t="s">
        <v>622</v>
      </c>
      <c r="N102" t="s">
        <v>1196</v>
      </c>
      <c r="O102" t="s">
        <v>1197</v>
      </c>
      <c r="P102" s="335">
        <v>-33000</v>
      </c>
    </row>
    <row r="103" spans="11:16" ht="14.4">
      <c r="K103" t="s">
        <v>1145</v>
      </c>
      <c r="L103">
        <v>2010101</v>
      </c>
      <c r="M103" t="s">
        <v>622</v>
      </c>
      <c r="N103" t="s">
        <v>1325</v>
      </c>
      <c r="O103" t="s">
        <v>1326</v>
      </c>
      <c r="P103" s="335">
        <v>-5071</v>
      </c>
    </row>
    <row r="104" spans="11:16" ht="14.4">
      <c r="K104" t="s">
        <v>1145</v>
      </c>
      <c r="L104">
        <v>2010101</v>
      </c>
      <c r="M104" t="s">
        <v>622</v>
      </c>
      <c r="N104" t="s">
        <v>1327</v>
      </c>
      <c r="O104" t="s">
        <v>1328</v>
      </c>
      <c r="P104" s="335">
        <v>-635000</v>
      </c>
    </row>
    <row r="105" spans="11:16" ht="14.4">
      <c r="K105" t="s">
        <v>1145</v>
      </c>
      <c r="L105">
        <v>2010101</v>
      </c>
      <c r="M105" t="s">
        <v>622</v>
      </c>
      <c r="N105" t="s">
        <v>1329</v>
      </c>
      <c r="O105" t="s">
        <v>1330</v>
      </c>
      <c r="P105" s="335">
        <v>-41000</v>
      </c>
    </row>
    <row r="106" spans="11:16" ht="14.4">
      <c r="K106" t="s">
        <v>1145</v>
      </c>
      <c r="L106">
        <v>2010101</v>
      </c>
      <c r="M106" t="s">
        <v>622</v>
      </c>
      <c r="N106" t="s">
        <v>1331</v>
      </c>
      <c r="O106" t="s">
        <v>1332</v>
      </c>
      <c r="P106" s="335">
        <v>-2970</v>
      </c>
    </row>
    <row r="107" spans="11:16" ht="14.4">
      <c r="K107" t="s">
        <v>1145</v>
      </c>
      <c r="L107">
        <v>2010101</v>
      </c>
      <c r="M107" t="s">
        <v>622</v>
      </c>
      <c r="N107" t="s">
        <v>1333</v>
      </c>
      <c r="O107" t="s">
        <v>1334</v>
      </c>
      <c r="P107" s="335">
        <v>-3500</v>
      </c>
    </row>
    <row r="108" spans="11:16" ht="14.4">
      <c r="K108" t="s">
        <v>1145</v>
      </c>
      <c r="L108">
        <v>2010102</v>
      </c>
      <c r="M108" t="s">
        <v>652</v>
      </c>
      <c r="N108" t="s">
        <v>1314</v>
      </c>
      <c r="O108" t="s">
        <v>1315</v>
      </c>
      <c r="P108" s="335">
        <v>-130449.63400000001</v>
      </c>
    </row>
    <row r="109" spans="11:16" ht="14.4">
      <c r="K109" t="s">
        <v>1145</v>
      </c>
      <c r="L109">
        <v>2010102</v>
      </c>
      <c r="M109" t="s">
        <v>652</v>
      </c>
      <c r="N109" t="s">
        <v>655</v>
      </c>
      <c r="O109" t="s">
        <v>656</v>
      </c>
      <c r="P109" s="335">
        <v>-64916.72</v>
      </c>
    </row>
    <row r="110" spans="11:16" ht="14.4">
      <c r="K110" t="s">
        <v>1145</v>
      </c>
      <c r="L110">
        <v>2010102</v>
      </c>
      <c r="M110" t="s">
        <v>652</v>
      </c>
      <c r="N110" t="s">
        <v>672</v>
      </c>
      <c r="O110" t="s">
        <v>673</v>
      </c>
      <c r="P110" s="335">
        <v>-68066.957999999999</v>
      </c>
    </row>
    <row r="111" spans="11:16" ht="14.4">
      <c r="K111" t="s">
        <v>1145</v>
      </c>
      <c r="L111">
        <v>2010102</v>
      </c>
      <c r="M111" t="s">
        <v>652</v>
      </c>
      <c r="N111" t="s">
        <v>1148</v>
      </c>
      <c r="O111" t="s">
        <v>594</v>
      </c>
      <c r="P111" s="335">
        <v>-21224.469000000001</v>
      </c>
    </row>
    <row r="112" spans="11:16" ht="14.4">
      <c r="K112" t="s">
        <v>1145</v>
      </c>
      <c r="L112">
        <v>2010102</v>
      </c>
      <c r="M112" t="s">
        <v>652</v>
      </c>
      <c r="N112" t="s">
        <v>1335</v>
      </c>
      <c r="O112" t="s">
        <v>1336</v>
      </c>
      <c r="P112" s="335">
        <v>-25492.67</v>
      </c>
    </row>
    <row r="113" spans="11:16" ht="14.4">
      <c r="K113" t="s">
        <v>1145</v>
      </c>
      <c r="L113">
        <v>2010102</v>
      </c>
      <c r="M113" t="s">
        <v>652</v>
      </c>
      <c r="N113" t="s">
        <v>852</v>
      </c>
      <c r="O113" t="s">
        <v>1149</v>
      </c>
      <c r="P113" s="335">
        <v>-59310.298999999999</v>
      </c>
    </row>
    <row r="114" spans="11:16" ht="14.4">
      <c r="K114" t="s">
        <v>1145</v>
      </c>
      <c r="L114">
        <v>2010102</v>
      </c>
      <c r="M114" t="s">
        <v>652</v>
      </c>
      <c r="N114" t="s">
        <v>1150</v>
      </c>
      <c r="O114" t="s">
        <v>1151</v>
      </c>
      <c r="P114" s="335">
        <v>-24035.946</v>
      </c>
    </row>
    <row r="115" spans="11:16" ht="14.4">
      <c r="K115" t="s">
        <v>1145</v>
      </c>
      <c r="L115">
        <v>2010102</v>
      </c>
      <c r="M115" t="s">
        <v>652</v>
      </c>
      <c r="N115" t="s">
        <v>1337</v>
      </c>
      <c r="O115" t="s">
        <v>1338</v>
      </c>
      <c r="P115" s="335">
        <v>-69922.751999999993</v>
      </c>
    </row>
    <row r="116" spans="11:16" ht="14.4">
      <c r="K116" t="s">
        <v>1145</v>
      </c>
      <c r="L116">
        <v>2010102</v>
      </c>
      <c r="M116" t="s">
        <v>652</v>
      </c>
      <c r="N116" t="s">
        <v>838</v>
      </c>
      <c r="O116" t="s">
        <v>839</v>
      </c>
      <c r="P116" s="335">
        <v>-23129.499</v>
      </c>
    </row>
    <row r="117" spans="11:16" ht="14.4">
      <c r="K117" t="s">
        <v>1145</v>
      </c>
      <c r="L117">
        <v>2010102</v>
      </c>
      <c r="M117" t="s">
        <v>652</v>
      </c>
      <c r="N117" t="s">
        <v>1038</v>
      </c>
      <c r="O117" t="s">
        <v>1195</v>
      </c>
      <c r="P117" s="335">
        <v>-74547.414000000004</v>
      </c>
    </row>
    <row r="118" spans="11:16" ht="14.4">
      <c r="K118" t="s">
        <v>1145</v>
      </c>
      <c r="L118">
        <v>2010102</v>
      </c>
      <c r="M118" t="s">
        <v>652</v>
      </c>
      <c r="N118" t="s">
        <v>1152</v>
      </c>
      <c r="O118" t="s">
        <v>1153</v>
      </c>
      <c r="P118" s="335">
        <v>-33949.680999999997</v>
      </c>
    </row>
    <row r="119" spans="11:16" ht="14.4">
      <c r="K119" t="s">
        <v>1145</v>
      </c>
      <c r="L119">
        <v>2010102</v>
      </c>
      <c r="M119" t="s">
        <v>652</v>
      </c>
      <c r="N119" t="s">
        <v>1212</v>
      </c>
      <c r="O119" t="s">
        <v>1213</v>
      </c>
      <c r="P119" s="335">
        <v>-262210.32</v>
      </c>
    </row>
    <row r="120" spans="11:16" ht="14.4">
      <c r="K120" t="s">
        <v>1145</v>
      </c>
      <c r="L120">
        <v>2010102</v>
      </c>
      <c r="M120" t="s">
        <v>652</v>
      </c>
      <c r="N120" t="s">
        <v>1210</v>
      </c>
      <c r="O120" t="s">
        <v>1211</v>
      </c>
      <c r="P120" s="335">
        <v>-10925.43</v>
      </c>
    </row>
    <row r="121" spans="11:16" ht="14.4">
      <c r="K121" t="s">
        <v>1145</v>
      </c>
      <c r="L121">
        <v>2010102</v>
      </c>
      <c r="M121" t="s">
        <v>652</v>
      </c>
      <c r="N121" t="s">
        <v>1339</v>
      </c>
      <c r="O121" t="s">
        <v>1340</v>
      </c>
      <c r="P121" s="335">
        <v>-76478.009999999995</v>
      </c>
    </row>
    <row r="122" spans="11:16" ht="14.4">
      <c r="K122" t="s">
        <v>1145</v>
      </c>
      <c r="L122">
        <v>2010102</v>
      </c>
      <c r="M122" t="s">
        <v>652</v>
      </c>
      <c r="N122" t="s">
        <v>1341</v>
      </c>
      <c r="O122" t="s">
        <v>1342</v>
      </c>
      <c r="P122" s="335">
        <v>-202155.34400000001</v>
      </c>
    </row>
    <row r="123" spans="11:16" ht="14.4">
      <c r="K123" t="s">
        <v>1156</v>
      </c>
      <c r="L123">
        <v>2010501</v>
      </c>
      <c r="M123" t="s">
        <v>677</v>
      </c>
      <c r="N123" t="s">
        <v>678</v>
      </c>
      <c r="O123" t="s">
        <v>679</v>
      </c>
      <c r="P123" s="335">
        <v>-39138.220999999998</v>
      </c>
    </row>
    <row r="124" spans="11:16" ht="14.4">
      <c r="K124" t="s">
        <v>1156</v>
      </c>
      <c r="L124">
        <v>2020102</v>
      </c>
      <c r="M124" t="s">
        <v>682</v>
      </c>
      <c r="N124" t="s">
        <v>653</v>
      </c>
      <c r="O124" t="s">
        <v>1355</v>
      </c>
      <c r="P124" s="335">
        <v>-142598.712</v>
      </c>
    </row>
    <row r="125" spans="11:16" ht="14.4">
      <c r="K125" t="s">
        <v>1156</v>
      </c>
      <c r="L125">
        <v>2020102</v>
      </c>
      <c r="M125" t="s">
        <v>682</v>
      </c>
      <c r="N125" t="s">
        <v>654</v>
      </c>
      <c r="O125" t="s">
        <v>683</v>
      </c>
      <c r="P125" s="335">
        <v>-10728.772000000001</v>
      </c>
    </row>
    <row r="126" spans="11:16" ht="14.4">
      <c r="K126" t="s">
        <v>1156</v>
      </c>
      <c r="L126">
        <v>2020102</v>
      </c>
      <c r="M126" t="s">
        <v>682</v>
      </c>
      <c r="N126" t="s">
        <v>627</v>
      </c>
      <c r="O126" t="s">
        <v>684</v>
      </c>
      <c r="P126" s="335">
        <v>-1523347.2720000001</v>
      </c>
    </row>
    <row r="127" spans="11:16" ht="14.4">
      <c r="K127" t="s">
        <v>1156</v>
      </c>
      <c r="L127">
        <v>2020102</v>
      </c>
      <c r="M127" t="s">
        <v>682</v>
      </c>
      <c r="N127" t="s">
        <v>636</v>
      </c>
      <c r="O127" t="s">
        <v>637</v>
      </c>
      <c r="P127" s="335">
        <v>-190357.40900000001</v>
      </c>
    </row>
    <row r="128" spans="11:16" ht="14.4">
      <c r="K128" t="s">
        <v>1156</v>
      </c>
      <c r="L128">
        <v>2020102</v>
      </c>
      <c r="M128" t="s">
        <v>682</v>
      </c>
      <c r="N128" t="s">
        <v>1000</v>
      </c>
      <c r="O128" t="s">
        <v>1001</v>
      </c>
      <c r="P128" s="335">
        <v>-5007488.75</v>
      </c>
    </row>
    <row r="129" spans="11:16" ht="14.4">
      <c r="K129" t="s">
        <v>1156</v>
      </c>
      <c r="L129">
        <v>2020102</v>
      </c>
      <c r="M129" t="s">
        <v>682</v>
      </c>
      <c r="N129" t="s">
        <v>1042</v>
      </c>
      <c r="O129" t="s">
        <v>1356</v>
      </c>
      <c r="P129" s="335">
        <v>-1077565.2549999999</v>
      </c>
    </row>
    <row r="130" spans="11:16" ht="14.4">
      <c r="K130" t="s">
        <v>1156</v>
      </c>
      <c r="L130">
        <v>2020102</v>
      </c>
      <c r="M130" t="s">
        <v>682</v>
      </c>
      <c r="N130" t="s">
        <v>1043</v>
      </c>
      <c r="O130" t="s">
        <v>1357</v>
      </c>
      <c r="P130" s="335">
        <v>514837.29</v>
      </c>
    </row>
    <row r="131" spans="11:16" ht="14.4">
      <c r="K131" t="s">
        <v>1156</v>
      </c>
      <c r="L131">
        <v>2020102</v>
      </c>
      <c r="M131" t="s">
        <v>682</v>
      </c>
      <c r="N131" t="s">
        <v>638</v>
      </c>
      <c r="O131" t="s">
        <v>639</v>
      </c>
      <c r="P131" s="335">
        <v>-305912.11300000001</v>
      </c>
    </row>
    <row r="132" spans="11:16" ht="14.4">
      <c r="K132" t="s">
        <v>1156</v>
      </c>
      <c r="L132">
        <v>2020102</v>
      </c>
      <c r="M132" t="s">
        <v>682</v>
      </c>
      <c r="N132" t="s">
        <v>842</v>
      </c>
      <c r="O132" t="s">
        <v>843</v>
      </c>
      <c r="P132" s="335">
        <v>-210474.76699999999</v>
      </c>
    </row>
    <row r="133" spans="11:16" ht="14.4">
      <c r="K133" t="s">
        <v>1156</v>
      </c>
      <c r="L133">
        <v>2020102</v>
      </c>
      <c r="M133" t="s">
        <v>682</v>
      </c>
      <c r="N133" t="s">
        <v>640</v>
      </c>
      <c r="O133" t="s">
        <v>641</v>
      </c>
      <c r="P133" s="335">
        <v>-2010279.12</v>
      </c>
    </row>
    <row r="134" spans="11:16" ht="14.4">
      <c r="K134" t="s">
        <v>1156</v>
      </c>
      <c r="L134">
        <v>2020102</v>
      </c>
      <c r="M134" t="s">
        <v>682</v>
      </c>
      <c r="N134" t="s">
        <v>941</v>
      </c>
      <c r="O134" t="s">
        <v>942</v>
      </c>
      <c r="P134" s="335">
        <v>-24688006.326000001</v>
      </c>
    </row>
    <row r="135" spans="11:16" ht="14.4">
      <c r="K135" t="s">
        <v>1156</v>
      </c>
      <c r="L135">
        <v>2020102</v>
      </c>
      <c r="M135" t="s">
        <v>682</v>
      </c>
      <c r="N135" t="s">
        <v>685</v>
      </c>
      <c r="O135" t="s">
        <v>686</v>
      </c>
      <c r="P135" s="335">
        <v>-3061888.176</v>
      </c>
    </row>
    <row r="136" spans="11:16" ht="14.4">
      <c r="K136" t="s">
        <v>1156</v>
      </c>
      <c r="L136">
        <v>2020102</v>
      </c>
      <c r="M136" t="s">
        <v>682</v>
      </c>
      <c r="N136" t="s">
        <v>905</v>
      </c>
      <c r="O136" t="s">
        <v>906</v>
      </c>
      <c r="P136" s="335">
        <v>-142556.61300000001</v>
      </c>
    </row>
    <row r="137" spans="11:16" ht="14.4">
      <c r="K137" t="s">
        <v>1156</v>
      </c>
      <c r="L137">
        <v>2020102</v>
      </c>
      <c r="M137" t="s">
        <v>682</v>
      </c>
      <c r="N137" t="s">
        <v>1002</v>
      </c>
      <c r="O137" t="s">
        <v>1003</v>
      </c>
      <c r="P137" s="335">
        <v>-111220.87699999999</v>
      </c>
    </row>
    <row r="138" spans="11:16" ht="14.4">
      <c r="K138" t="s">
        <v>1156</v>
      </c>
      <c r="L138">
        <v>2020104</v>
      </c>
      <c r="M138" t="s">
        <v>858</v>
      </c>
      <c r="N138" t="s">
        <v>1040</v>
      </c>
      <c r="O138" t="s">
        <v>1041</v>
      </c>
      <c r="P138" s="335">
        <v>-8552838</v>
      </c>
    </row>
    <row r="139" spans="11:16" ht="14.4">
      <c r="K139" t="s">
        <v>1156</v>
      </c>
      <c r="L139">
        <v>2020104</v>
      </c>
      <c r="M139" t="s">
        <v>858</v>
      </c>
      <c r="N139" t="s">
        <v>1157</v>
      </c>
      <c r="O139" t="s">
        <v>1158</v>
      </c>
      <c r="P139" s="335">
        <v>-8608750</v>
      </c>
    </row>
    <row r="140" spans="11:16" ht="14.4">
      <c r="K140" t="s">
        <v>1156</v>
      </c>
      <c r="L140">
        <v>2020104</v>
      </c>
      <c r="M140" t="s">
        <v>858</v>
      </c>
      <c r="N140" t="s">
        <v>1159</v>
      </c>
      <c r="O140" t="s">
        <v>1160</v>
      </c>
      <c r="P140" s="335">
        <v>-8278243.7999999998</v>
      </c>
    </row>
    <row r="141" spans="11:16" ht="14.4">
      <c r="K141" t="s">
        <v>146</v>
      </c>
      <c r="L141">
        <v>1010102</v>
      </c>
      <c r="M141" t="s">
        <v>532</v>
      </c>
      <c r="N141" t="s">
        <v>533</v>
      </c>
      <c r="O141" t="s">
        <v>534</v>
      </c>
      <c r="P141" s="335">
        <v>12101.141</v>
      </c>
    </row>
    <row r="142" spans="11:16" ht="14.4">
      <c r="K142" t="s">
        <v>146</v>
      </c>
      <c r="L142">
        <v>1010103</v>
      </c>
      <c r="M142" t="s">
        <v>535</v>
      </c>
      <c r="N142">
        <v>1</v>
      </c>
      <c r="O142" t="s">
        <v>1132</v>
      </c>
      <c r="P142" s="335">
        <v>309.22800000000001</v>
      </c>
    </row>
    <row r="143" spans="11:16" ht="14.4">
      <c r="K143" t="s">
        <v>146</v>
      </c>
      <c r="L143">
        <v>1010103</v>
      </c>
      <c r="M143" t="s">
        <v>535</v>
      </c>
      <c r="N143">
        <v>11</v>
      </c>
      <c r="O143" t="s">
        <v>814</v>
      </c>
      <c r="P143" s="335">
        <v>1799.7</v>
      </c>
    </row>
    <row r="144" spans="11:16" ht="14.4">
      <c r="K144" t="s">
        <v>146</v>
      </c>
      <c r="L144">
        <v>1010103</v>
      </c>
      <c r="M144" t="s">
        <v>535</v>
      </c>
      <c r="N144">
        <v>12</v>
      </c>
      <c r="O144" t="s">
        <v>815</v>
      </c>
      <c r="P144" s="335">
        <v>2106.8139999999999</v>
      </c>
    </row>
    <row r="145" spans="11:16" ht="14.4">
      <c r="K145" t="s">
        <v>146</v>
      </c>
      <c r="L145">
        <v>1010104</v>
      </c>
      <c r="M145" t="s">
        <v>536</v>
      </c>
      <c r="N145" t="s">
        <v>537</v>
      </c>
      <c r="O145" t="s">
        <v>1269</v>
      </c>
      <c r="P145" s="335">
        <v>415836.049</v>
      </c>
    </row>
    <row r="146" spans="11:16" ht="14.4">
      <c r="K146" t="s">
        <v>146</v>
      </c>
      <c r="L146">
        <v>1010104</v>
      </c>
      <c r="M146" t="s">
        <v>536</v>
      </c>
      <c r="N146" t="s">
        <v>816</v>
      </c>
      <c r="O146" t="s">
        <v>1270</v>
      </c>
      <c r="P146" s="335">
        <v>805284.07900000003</v>
      </c>
    </row>
    <row r="147" spans="11:16" ht="14.4">
      <c r="K147" t="s">
        <v>146</v>
      </c>
      <c r="L147">
        <v>1010104</v>
      </c>
      <c r="M147" t="s">
        <v>536</v>
      </c>
      <c r="N147" t="s">
        <v>538</v>
      </c>
      <c r="O147" t="s">
        <v>1271</v>
      </c>
      <c r="P147" s="335">
        <v>2027060.5079999999</v>
      </c>
    </row>
    <row r="148" spans="11:16" ht="14.4">
      <c r="K148" t="s">
        <v>146</v>
      </c>
      <c r="L148">
        <v>1010104</v>
      </c>
      <c r="M148" t="s">
        <v>536</v>
      </c>
      <c r="N148" t="s">
        <v>539</v>
      </c>
      <c r="O148" t="s">
        <v>1272</v>
      </c>
      <c r="P148" s="335">
        <v>0.29099999999999998</v>
      </c>
    </row>
    <row r="149" spans="11:16" ht="14.4">
      <c r="K149" t="s">
        <v>146</v>
      </c>
      <c r="L149">
        <v>1010104</v>
      </c>
      <c r="M149" t="s">
        <v>536</v>
      </c>
      <c r="N149" t="s">
        <v>540</v>
      </c>
      <c r="O149" t="s">
        <v>1273</v>
      </c>
      <c r="P149" s="335">
        <v>364290.495</v>
      </c>
    </row>
    <row r="150" spans="11:16" ht="14.4">
      <c r="K150" t="s">
        <v>146</v>
      </c>
      <c r="L150">
        <v>1010104</v>
      </c>
      <c r="M150" t="s">
        <v>536</v>
      </c>
      <c r="N150" t="s">
        <v>817</v>
      </c>
      <c r="O150" t="s">
        <v>1274</v>
      </c>
      <c r="P150" s="335">
        <v>55237.383000000002</v>
      </c>
    </row>
    <row r="151" spans="11:16" ht="14.4">
      <c r="K151" t="s">
        <v>146</v>
      </c>
      <c r="L151">
        <v>1010104</v>
      </c>
      <c r="M151" t="s">
        <v>536</v>
      </c>
      <c r="N151" t="s">
        <v>920</v>
      </c>
      <c r="O151" t="s">
        <v>1275</v>
      </c>
      <c r="P151" s="335">
        <v>189801.69099999999</v>
      </c>
    </row>
    <row r="152" spans="11:16" ht="14.4">
      <c r="K152" t="s">
        <v>146</v>
      </c>
      <c r="L152">
        <v>1010104</v>
      </c>
      <c r="M152" t="s">
        <v>536</v>
      </c>
      <c r="N152" t="s">
        <v>921</v>
      </c>
      <c r="O152" t="s">
        <v>1276</v>
      </c>
      <c r="P152" s="335">
        <v>14534.444</v>
      </c>
    </row>
    <row r="153" spans="11:16" ht="14.4">
      <c r="K153" t="s">
        <v>146</v>
      </c>
      <c r="L153">
        <v>1010104</v>
      </c>
      <c r="M153" t="s">
        <v>536</v>
      </c>
      <c r="N153" t="s">
        <v>541</v>
      </c>
      <c r="O153" t="s">
        <v>542</v>
      </c>
      <c r="P153" s="335">
        <v>128261.648</v>
      </c>
    </row>
    <row r="154" spans="11:16" ht="14.4">
      <c r="K154" t="s">
        <v>146</v>
      </c>
      <c r="L154">
        <v>1010104</v>
      </c>
      <c r="M154" t="s">
        <v>536</v>
      </c>
      <c r="N154" t="s">
        <v>543</v>
      </c>
      <c r="O154" t="s">
        <v>544</v>
      </c>
      <c r="P154" s="335">
        <v>51121.000999999997</v>
      </c>
    </row>
    <row r="155" spans="11:16" ht="14.4">
      <c r="K155" t="s">
        <v>146</v>
      </c>
      <c r="L155">
        <v>1010104</v>
      </c>
      <c r="M155" t="s">
        <v>536</v>
      </c>
      <c r="N155" t="s">
        <v>545</v>
      </c>
      <c r="O155" t="s">
        <v>546</v>
      </c>
      <c r="P155" s="335">
        <v>191031.29199999999</v>
      </c>
    </row>
    <row r="156" spans="11:16" ht="14.4">
      <c r="K156" t="s">
        <v>146</v>
      </c>
      <c r="L156">
        <v>1010104</v>
      </c>
      <c r="M156" t="s">
        <v>536</v>
      </c>
      <c r="N156" t="s">
        <v>547</v>
      </c>
      <c r="O156" t="s">
        <v>548</v>
      </c>
      <c r="P156" s="335">
        <v>-7.2999999999999995E-2</v>
      </c>
    </row>
    <row r="157" spans="11:16" ht="14.4">
      <c r="K157" t="s">
        <v>179</v>
      </c>
      <c r="L157">
        <v>50303</v>
      </c>
      <c r="M157" t="s">
        <v>915</v>
      </c>
      <c r="N157">
        <v>1</v>
      </c>
      <c r="O157" t="s">
        <v>1163</v>
      </c>
      <c r="P157" s="335">
        <v>6871.6360000000004</v>
      </c>
    </row>
    <row r="158" spans="11:16" ht="14.4">
      <c r="K158" t="s">
        <v>179</v>
      </c>
      <c r="L158">
        <v>50304</v>
      </c>
      <c r="M158" t="s">
        <v>749</v>
      </c>
      <c r="N158">
        <v>1</v>
      </c>
      <c r="O158" t="s">
        <v>1163</v>
      </c>
      <c r="P158" s="335">
        <v>12024330.754000001</v>
      </c>
    </row>
    <row r="159" spans="11:16" ht="14.4">
      <c r="K159" t="s">
        <v>179</v>
      </c>
      <c r="L159">
        <v>50304</v>
      </c>
      <c r="M159" t="s">
        <v>749</v>
      </c>
      <c r="N159">
        <v>2</v>
      </c>
      <c r="O159" t="s">
        <v>587</v>
      </c>
      <c r="P159" s="335">
        <v>56000</v>
      </c>
    </row>
    <row r="160" spans="11:16" ht="14.4">
      <c r="K160" t="s">
        <v>179</v>
      </c>
      <c r="L160">
        <v>50304</v>
      </c>
      <c r="M160" t="s">
        <v>749</v>
      </c>
      <c r="N160">
        <v>4</v>
      </c>
      <c r="O160" t="s">
        <v>588</v>
      </c>
      <c r="P160" s="335">
        <v>179297.149</v>
      </c>
    </row>
    <row r="161" spans="11:16" ht="14.4">
      <c r="K161" t="s">
        <v>179</v>
      </c>
      <c r="L161">
        <v>50304</v>
      </c>
      <c r="M161" t="s">
        <v>749</v>
      </c>
      <c r="N161">
        <v>6</v>
      </c>
      <c r="O161" t="s">
        <v>909</v>
      </c>
      <c r="P161" s="335">
        <v>4636.3620000000001</v>
      </c>
    </row>
    <row r="162" spans="11:16" ht="14.4">
      <c r="K162" t="s">
        <v>179</v>
      </c>
      <c r="L162">
        <v>50305</v>
      </c>
      <c r="M162" t="s">
        <v>750</v>
      </c>
      <c r="N162">
        <v>1</v>
      </c>
      <c r="O162" t="s">
        <v>1163</v>
      </c>
      <c r="P162" s="335">
        <v>1227965.953</v>
      </c>
    </row>
    <row r="163" spans="11:16" ht="14.4">
      <c r="K163" t="s">
        <v>179</v>
      </c>
      <c r="L163">
        <v>50306</v>
      </c>
      <c r="M163" t="s">
        <v>751</v>
      </c>
      <c r="N163">
        <v>1</v>
      </c>
      <c r="O163" t="s">
        <v>1163</v>
      </c>
      <c r="P163" s="335">
        <v>10872.16</v>
      </c>
    </row>
    <row r="164" spans="11:16" ht="14.4">
      <c r="K164" t="s">
        <v>179</v>
      </c>
      <c r="L164">
        <v>50306</v>
      </c>
      <c r="M164" t="s">
        <v>751</v>
      </c>
      <c r="N164">
        <v>2</v>
      </c>
      <c r="O164" t="s">
        <v>587</v>
      </c>
      <c r="P164" s="335">
        <v>52027.233</v>
      </c>
    </row>
    <row r="165" spans="11:16" ht="14.4">
      <c r="K165" t="s">
        <v>179</v>
      </c>
      <c r="L165">
        <v>50306</v>
      </c>
      <c r="M165" t="s">
        <v>751</v>
      </c>
      <c r="N165">
        <v>4</v>
      </c>
      <c r="O165" t="s">
        <v>588</v>
      </c>
      <c r="P165" s="335">
        <v>9427.93</v>
      </c>
    </row>
    <row r="166" spans="11:16" ht="14.4">
      <c r="K166" t="s">
        <v>179</v>
      </c>
      <c r="L166">
        <v>50307</v>
      </c>
      <c r="M166" t="s">
        <v>752</v>
      </c>
      <c r="N166">
        <v>1</v>
      </c>
      <c r="O166" t="s">
        <v>1163</v>
      </c>
      <c r="P166" s="335">
        <v>26084.196</v>
      </c>
    </row>
    <row r="167" spans="11:16" ht="14.4">
      <c r="K167" t="s">
        <v>179</v>
      </c>
      <c r="L167">
        <v>50307</v>
      </c>
      <c r="M167" t="s">
        <v>752</v>
      </c>
      <c r="N167">
        <v>2</v>
      </c>
      <c r="O167" t="s">
        <v>587</v>
      </c>
      <c r="P167" s="335">
        <v>6524.2160000000003</v>
      </c>
    </row>
    <row r="168" spans="11:16" ht="14.4">
      <c r="K168" t="s">
        <v>179</v>
      </c>
      <c r="L168">
        <v>50307</v>
      </c>
      <c r="M168" t="s">
        <v>752</v>
      </c>
      <c r="N168">
        <v>4</v>
      </c>
      <c r="O168" t="s">
        <v>588</v>
      </c>
      <c r="P168" s="335">
        <v>17287.269</v>
      </c>
    </row>
    <row r="169" spans="11:16" ht="14.4">
      <c r="K169" t="s">
        <v>179</v>
      </c>
      <c r="L169">
        <v>50308</v>
      </c>
      <c r="M169" t="s">
        <v>753</v>
      </c>
      <c r="N169">
        <v>1</v>
      </c>
      <c r="O169" t="s">
        <v>1163</v>
      </c>
      <c r="P169" s="335">
        <v>11887.021000000001</v>
      </c>
    </row>
    <row r="170" spans="11:16" ht="14.4">
      <c r="K170" t="s">
        <v>179</v>
      </c>
      <c r="L170">
        <v>50308</v>
      </c>
      <c r="M170" t="s">
        <v>753</v>
      </c>
      <c r="N170">
        <v>2</v>
      </c>
      <c r="O170" t="s">
        <v>587</v>
      </c>
      <c r="P170" s="335">
        <v>9348.3029999999999</v>
      </c>
    </row>
    <row r="171" spans="11:16" ht="14.4">
      <c r="K171" t="s">
        <v>179</v>
      </c>
      <c r="L171">
        <v>50309</v>
      </c>
      <c r="M171" t="s">
        <v>754</v>
      </c>
      <c r="N171">
        <v>1</v>
      </c>
      <c r="O171" t="s">
        <v>1163</v>
      </c>
      <c r="P171" s="335">
        <v>4353.3419999999996</v>
      </c>
    </row>
    <row r="172" spans="11:16" ht="14.4">
      <c r="K172" t="s">
        <v>179</v>
      </c>
      <c r="L172">
        <v>50309</v>
      </c>
      <c r="M172" t="s">
        <v>754</v>
      </c>
      <c r="N172">
        <v>4</v>
      </c>
      <c r="O172" t="s">
        <v>588</v>
      </c>
      <c r="P172" s="335">
        <v>8577.0580000000009</v>
      </c>
    </row>
    <row r="173" spans="11:16" ht="14.4">
      <c r="K173" t="s">
        <v>179</v>
      </c>
      <c r="L173">
        <v>50311</v>
      </c>
      <c r="M173" t="s">
        <v>755</v>
      </c>
      <c r="N173">
        <v>1</v>
      </c>
      <c r="O173" t="s">
        <v>1163</v>
      </c>
      <c r="P173" s="335">
        <v>56245.413</v>
      </c>
    </row>
    <row r="174" spans="11:16" ht="14.4">
      <c r="K174" t="s">
        <v>179</v>
      </c>
      <c r="L174">
        <v>50311</v>
      </c>
      <c r="M174" t="s">
        <v>755</v>
      </c>
      <c r="N174">
        <v>4</v>
      </c>
      <c r="O174" t="s">
        <v>588</v>
      </c>
      <c r="P174" s="335">
        <v>501239.58299999998</v>
      </c>
    </row>
    <row r="175" spans="11:16" ht="14.4">
      <c r="K175" t="s">
        <v>179</v>
      </c>
      <c r="L175">
        <v>50312</v>
      </c>
      <c r="M175" t="s">
        <v>756</v>
      </c>
      <c r="N175">
        <v>1</v>
      </c>
      <c r="O175" t="s">
        <v>1163</v>
      </c>
      <c r="P175" s="335">
        <v>659037.94499999995</v>
      </c>
    </row>
    <row r="176" spans="11:16" ht="14.4">
      <c r="K176" t="s">
        <v>179</v>
      </c>
      <c r="L176">
        <v>50312</v>
      </c>
      <c r="M176" t="s">
        <v>756</v>
      </c>
      <c r="N176">
        <v>2</v>
      </c>
      <c r="O176" t="s">
        <v>587</v>
      </c>
      <c r="P176" s="335">
        <v>318.18200000000002</v>
      </c>
    </row>
    <row r="177" spans="11:16" ht="14.4">
      <c r="K177" t="s">
        <v>179</v>
      </c>
      <c r="L177">
        <v>50312</v>
      </c>
      <c r="M177" t="s">
        <v>756</v>
      </c>
      <c r="N177">
        <v>4</v>
      </c>
      <c r="O177" t="s">
        <v>588</v>
      </c>
      <c r="P177" s="335">
        <v>452844.16800000001</v>
      </c>
    </row>
    <row r="178" spans="11:16" ht="14.4">
      <c r="K178" t="s">
        <v>179</v>
      </c>
      <c r="L178">
        <v>50313</v>
      </c>
      <c r="M178" t="s">
        <v>757</v>
      </c>
      <c r="N178">
        <v>1</v>
      </c>
      <c r="O178" t="s">
        <v>1163</v>
      </c>
      <c r="P178" s="335">
        <v>445334.22899999999</v>
      </c>
    </row>
    <row r="179" spans="11:16" ht="14.4">
      <c r="K179" t="s">
        <v>179</v>
      </c>
      <c r="L179">
        <v>50313</v>
      </c>
      <c r="M179" t="s">
        <v>757</v>
      </c>
      <c r="N179">
        <v>2</v>
      </c>
      <c r="O179" t="s">
        <v>587</v>
      </c>
      <c r="P179" s="335">
        <v>66015.903000000006</v>
      </c>
    </row>
    <row r="180" spans="11:16" ht="14.4">
      <c r="K180" t="s">
        <v>179</v>
      </c>
      <c r="L180">
        <v>50313</v>
      </c>
      <c r="M180" t="s">
        <v>757</v>
      </c>
      <c r="N180">
        <v>6</v>
      </c>
      <c r="O180" t="s">
        <v>909</v>
      </c>
      <c r="P180" s="335">
        <v>210.05799999999999</v>
      </c>
    </row>
    <row r="181" spans="11:16" ht="14.4">
      <c r="K181" t="s">
        <v>179</v>
      </c>
      <c r="L181">
        <v>50314</v>
      </c>
      <c r="M181" t="s">
        <v>758</v>
      </c>
      <c r="N181">
        <v>1</v>
      </c>
      <c r="O181" t="s">
        <v>1163</v>
      </c>
      <c r="P181" s="335">
        <v>11388.700999999999</v>
      </c>
    </row>
    <row r="182" spans="11:16" ht="14.4">
      <c r="K182" t="s">
        <v>179</v>
      </c>
      <c r="L182">
        <v>50314</v>
      </c>
      <c r="M182" t="s">
        <v>758</v>
      </c>
      <c r="N182">
        <v>4</v>
      </c>
      <c r="O182" t="s">
        <v>588</v>
      </c>
      <c r="P182" s="335">
        <v>272.72699999999998</v>
      </c>
    </row>
    <row r="183" spans="11:16" ht="14.4">
      <c r="K183" t="s">
        <v>179</v>
      </c>
      <c r="L183">
        <v>50318</v>
      </c>
      <c r="M183" t="s">
        <v>877</v>
      </c>
      <c r="N183">
        <v>1</v>
      </c>
      <c r="O183" t="s">
        <v>1163</v>
      </c>
      <c r="P183" s="335">
        <v>98370.3</v>
      </c>
    </row>
    <row r="184" spans="11:16" ht="14.4">
      <c r="K184" t="s">
        <v>179</v>
      </c>
      <c r="L184">
        <v>50318</v>
      </c>
      <c r="M184" t="s">
        <v>877</v>
      </c>
      <c r="N184">
        <v>2</v>
      </c>
      <c r="O184" t="s">
        <v>587</v>
      </c>
      <c r="P184" s="335">
        <v>11265.001</v>
      </c>
    </row>
    <row r="185" spans="11:16" ht="14.4">
      <c r="K185" t="s">
        <v>179</v>
      </c>
      <c r="L185">
        <v>50320</v>
      </c>
      <c r="M185" t="s">
        <v>759</v>
      </c>
      <c r="N185">
        <v>1</v>
      </c>
      <c r="O185" t="s">
        <v>1163</v>
      </c>
      <c r="P185" s="335">
        <v>366885.79300000001</v>
      </c>
    </row>
    <row r="186" spans="11:16" ht="14.4">
      <c r="K186" t="s">
        <v>179</v>
      </c>
      <c r="L186">
        <v>50320</v>
      </c>
      <c r="M186" t="s">
        <v>759</v>
      </c>
      <c r="N186">
        <v>2</v>
      </c>
      <c r="O186" t="s">
        <v>587</v>
      </c>
      <c r="P186" s="335">
        <v>16789.135999999999</v>
      </c>
    </row>
    <row r="187" spans="11:16" ht="14.4">
      <c r="K187" t="s">
        <v>179</v>
      </c>
      <c r="L187">
        <v>50320</v>
      </c>
      <c r="M187" t="s">
        <v>759</v>
      </c>
      <c r="N187">
        <v>4</v>
      </c>
      <c r="O187" t="s">
        <v>588</v>
      </c>
      <c r="P187" s="335">
        <v>77430.942999999999</v>
      </c>
    </row>
    <row r="188" spans="11:16" ht="14.4">
      <c r="K188" t="s">
        <v>179</v>
      </c>
      <c r="L188">
        <v>50320</v>
      </c>
      <c r="M188" t="s">
        <v>759</v>
      </c>
      <c r="N188">
        <v>6</v>
      </c>
      <c r="O188" t="s">
        <v>909</v>
      </c>
      <c r="P188" s="335">
        <v>800</v>
      </c>
    </row>
    <row r="189" spans="11:16" ht="14.4">
      <c r="K189" t="s">
        <v>179</v>
      </c>
      <c r="L189">
        <v>50321</v>
      </c>
      <c r="M189" t="s">
        <v>760</v>
      </c>
      <c r="N189">
        <v>1</v>
      </c>
      <c r="O189" t="s">
        <v>1163</v>
      </c>
      <c r="P189" s="335">
        <v>1046.6610000000001</v>
      </c>
    </row>
    <row r="190" spans="11:16" ht="14.4">
      <c r="K190" t="s">
        <v>179</v>
      </c>
      <c r="L190">
        <v>50322</v>
      </c>
      <c r="M190" t="s">
        <v>761</v>
      </c>
      <c r="N190">
        <v>1</v>
      </c>
      <c r="O190" t="s">
        <v>1163</v>
      </c>
      <c r="P190" s="335">
        <v>115304.269</v>
      </c>
    </row>
    <row r="191" spans="11:16" ht="14.4">
      <c r="K191" t="s">
        <v>179</v>
      </c>
      <c r="L191">
        <v>50323</v>
      </c>
      <c r="M191" t="s">
        <v>762</v>
      </c>
      <c r="N191">
        <v>1</v>
      </c>
      <c r="O191" t="s">
        <v>1163</v>
      </c>
      <c r="P191" s="335">
        <v>267273.88799999998</v>
      </c>
    </row>
    <row r="192" spans="11:16" ht="14.4">
      <c r="K192" t="s">
        <v>179</v>
      </c>
      <c r="L192">
        <v>50323</v>
      </c>
      <c r="M192" t="s">
        <v>762</v>
      </c>
      <c r="N192">
        <v>3</v>
      </c>
      <c r="O192" t="s">
        <v>675</v>
      </c>
      <c r="P192" s="335">
        <v>4.8</v>
      </c>
    </row>
    <row r="193" spans="11:16" ht="14.4">
      <c r="K193" t="s">
        <v>179</v>
      </c>
      <c r="L193">
        <v>50323</v>
      </c>
      <c r="M193" t="s">
        <v>762</v>
      </c>
      <c r="N193">
        <v>401</v>
      </c>
      <c r="O193" t="s">
        <v>763</v>
      </c>
      <c r="P193" s="335">
        <v>236667.204</v>
      </c>
    </row>
    <row r="194" spans="11:16" ht="14.4">
      <c r="K194" t="s">
        <v>179</v>
      </c>
      <c r="L194">
        <v>50323</v>
      </c>
      <c r="M194" t="s">
        <v>762</v>
      </c>
      <c r="N194">
        <v>402</v>
      </c>
      <c r="O194" t="s">
        <v>764</v>
      </c>
      <c r="P194" s="335">
        <v>32081.319</v>
      </c>
    </row>
    <row r="195" spans="11:16" ht="14.4">
      <c r="K195" t="s">
        <v>179</v>
      </c>
      <c r="L195">
        <v>50324</v>
      </c>
      <c r="M195" t="s">
        <v>765</v>
      </c>
      <c r="N195">
        <v>4</v>
      </c>
      <c r="O195" t="s">
        <v>588</v>
      </c>
      <c r="P195" s="335">
        <v>45023.637000000002</v>
      </c>
    </row>
    <row r="196" spans="11:16" ht="14.4">
      <c r="K196" t="s">
        <v>179</v>
      </c>
      <c r="L196">
        <v>50325</v>
      </c>
      <c r="M196" t="s">
        <v>766</v>
      </c>
      <c r="N196">
        <v>1</v>
      </c>
      <c r="O196" t="s">
        <v>1163</v>
      </c>
      <c r="P196" s="335">
        <v>15273.864</v>
      </c>
    </row>
    <row r="197" spans="11:16" ht="14.4">
      <c r="K197" t="s">
        <v>179</v>
      </c>
      <c r="L197">
        <v>50330</v>
      </c>
      <c r="M197" t="s">
        <v>783</v>
      </c>
      <c r="N197">
        <v>1</v>
      </c>
      <c r="O197" t="s">
        <v>1163</v>
      </c>
      <c r="P197" s="335">
        <v>65103.146000000001</v>
      </c>
    </row>
    <row r="198" spans="11:16" ht="14.4">
      <c r="K198" t="s">
        <v>179</v>
      </c>
      <c r="L198">
        <v>50330</v>
      </c>
      <c r="M198" t="s">
        <v>783</v>
      </c>
      <c r="N198">
        <v>2</v>
      </c>
      <c r="O198" t="s">
        <v>587</v>
      </c>
      <c r="P198" s="335">
        <v>475.45499999999998</v>
      </c>
    </row>
    <row r="199" spans="11:16" ht="14.4">
      <c r="K199" t="s">
        <v>179</v>
      </c>
      <c r="L199">
        <v>50330</v>
      </c>
      <c r="M199" t="s">
        <v>783</v>
      </c>
      <c r="N199">
        <v>4</v>
      </c>
      <c r="O199" t="s">
        <v>588</v>
      </c>
      <c r="P199" s="335">
        <v>144</v>
      </c>
    </row>
    <row r="200" spans="11:16" ht="14.4">
      <c r="K200" t="s">
        <v>179</v>
      </c>
      <c r="L200">
        <v>50331</v>
      </c>
      <c r="M200" t="s">
        <v>784</v>
      </c>
      <c r="N200">
        <v>1</v>
      </c>
      <c r="O200" t="s">
        <v>1163</v>
      </c>
      <c r="P200" s="335">
        <v>120155.519</v>
      </c>
    </row>
    <row r="201" spans="11:16" ht="14.4">
      <c r="K201" t="s">
        <v>179</v>
      </c>
      <c r="L201">
        <v>50332</v>
      </c>
      <c r="M201" t="s">
        <v>785</v>
      </c>
      <c r="N201">
        <v>1</v>
      </c>
      <c r="O201" t="s">
        <v>1249</v>
      </c>
      <c r="P201" s="335">
        <v>33129.934999999998</v>
      </c>
    </row>
    <row r="202" spans="11:16" ht="14.4">
      <c r="K202" t="s">
        <v>179</v>
      </c>
      <c r="L202">
        <v>50332</v>
      </c>
      <c r="M202" t="s">
        <v>785</v>
      </c>
      <c r="N202">
        <v>2</v>
      </c>
      <c r="O202" t="s">
        <v>786</v>
      </c>
      <c r="P202" s="335">
        <v>81894.728000000003</v>
      </c>
    </row>
    <row r="203" spans="11:16" ht="14.4">
      <c r="K203" t="s">
        <v>179</v>
      </c>
      <c r="L203">
        <v>50332</v>
      </c>
      <c r="M203" t="s">
        <v>785</v>
      </c>
      <c r="N203">
        <v>3</v>
      </c>
      <c r="O203" t="s">
        <v>1250</v>
      </c>
      <c r="P203" s="335">
        <v>9037.1090000000004</v>
      </c>
    </row>
    <row r="204" spans="11:16" ht="14.4">
      <c r="K204" t="s">
        <v>179</v>
      </c>
      <c r="L204">
        <v>50332</v>
      </c>
      <c r="M204" t="s">
        <v>785</v>
      </c>
      <c r="N204">
        <v>4</v>
      </c>
      <c r="O204" t="s">
        <v>787</v>
      </c>
      <c r="P204" s="335">
        <v>456586.28700000001</v>
      </c>
    </row>
    <row r="205" spans="11:16" ht="14.4">
      <c r="K205" t="s">
        <v>179</v>
      </c>
      <c r="L205">
        <v>50334</v>
      </c>
      <c r="M205" t="s">
        <v>977</v>
      </c>
      <c r="N205">
        <v>1</v>
      </c>
      <c r="O205" t="s">
        <v>1163</v>
      </c>
      <c r="P205" s="335">
        <v>779588.38300000003</v>
      </c>
    </row>
    <row r="206" spans="11:16" ht="14.4">
      <c r="K206" t="s">
        <v>179</v>
      </c>
      <c r="L206">
        <v>50336</v>
      </c>
      <c r="M206" t="s">
        <v>916</v>
      </c>
      <c r="N206" t="s">
        <v>1384</v>
      </c>
      <c r="O206" t="s">
        <v>1384</v>
      </c>
      <c r="P206" s="335">
        <v>162262.935</v>
      </c>
    </row>
    <row r="207" spans="11:16" ht="14.4">
      <c r="K207" t="s">
        <v>179</v>
      </c>
      <c r="L207">
        <v>50337</v>
      </c>
      <c r="M207" t="s">
        <v>1051</v>
      </c>
      <c r="N207" t="s">
        <v>1384</v>
      </c>
      <c r="O207" t="s">
        <v>1384</v>
      </c>
      <c r="P207" s="335">
        <v>9818.9650000000001</v>
      </c>
    </row>
    <row r="208" spans="11:16" ht="14.4">
      <c r="K208" t="s">
        <v>179</v>
      </c>
      <c r="L208">
        <v>50339</v>
      </c>
      <c r="M208" t="s">
        <v>1251</v>
      </c>
      <c r="N208" t="s">
        <v>1384</v>
      </c>
      <c r="O208" t="s">
        <v>1384</v>
      </c>
      <c r="P208" s="335">
        <v>10498952.300000001</v>
      </c>
    </row>
    <row r="209" spans="11:16" ht="14.4">
      <c r="K209" t="s">
        <v>179</v>
      </c>
      <c r="L209">
        <v>50340</v>
      </c>
      <c r="M209" t="s">
        <v>1252</v>
      </c>
      <c r="N209">
        <v>1</v>
      </c>
      <c r="O209" t="s">
        <v>1163</v>
      </c>
      <c r="P209" s="335">
        <v>39854.375999999997</v>
      </c>
    </row>
    <row r="210" spans="11:16" ht="14.4">
      <c r="K210" t="s">
        <v>179</v>
      </c>
      <c r="L210">
        <v>50704</v>
      </c>
      <c r="M210" t="s">
        <v>801</v>
      </c>
      <c r="N210">
        <v>1</v>
      </c>
      <c r="O210" t="s">
        <v>1163</v>
      </c>
      <c r="P210" s="335">
        <v>43371.925000000003</v>
      </c>
    </row>
    <row r="211" spans="11:16" ht="14.4">
      <c r="K211" t="s">
        <v>179</v>
      </c>
      <c r="L211">
        <v>50704</v>
      </c>
      <c r="M211" t="s">
        <v>801</v>
      </c>
      <c r="N211">
        <v>2</v>
      </c>
      <c r="O211" t="s">
        <v>587</v>
      </c>
      <c r="P211" s="335">
        <v>69833.334000000003</v>
      </c>
    </row>
    <row r="212" spans="11:16" ht="14.4">
      <c r="K212" t="s">
        <v>179</v>
      </c>
      <c r="L212">
        <v>50704</v>
      </c>
      <c r="M212" t="s">
        <v>801</v>
      </c>
      <c r="N212">
        <v>4</v>
      </c>
      <c r="O212" t="s">
        <v>588</v>
      </c>
      <c r="P212" s="335">
        <v>3000</v>
      </c>
    </row>
    <row r="213" spans="11:16" ht="14.4">
      <c r="K213" t="s">
        <v>179</v>
      </c>
      <c r="L213">
        <v>50705</v>
      </c>
      <c r="M213" t="s">
        <v>802</v>
      </c>
      <c r="N213">
        <v>1</v>
      </c>
      <c r="O213" t="s">
        <v>1163</v>
      </c>
      <c r="P213" s="335">
        <v>8358.4470000000001</v>
      </c>
    </row>
    <row r="214" spans="11:16" ht="14.4">
      <c r="K214" t="s">
        <v>179</v>
      </c>
      <c r="L214">
        <v>50708</v>
      </c>
      <c r="M214" t="s">
        <v>804</v>
      </c>
      <c r="N214">
        <v>1</v>
      </c>
      <c r="O214" t="s">
        <v>1163</v>
      </c>
      <c r="P214" s="335">
        <v>3000</v>
      </c>
    </row>
    <row r="215" spans="11:16" ht="14.4">
      <c r="K215" t="s">
        <v>179</v>
      </c>
      <c r="L215">
        <v>50708</v>
      </c>
      <c r="M215" t="s">
        <v>804</v>
      </c>
      <c r="N215">
        <v>2</v>
      </c>
      <c r="O215" t="s">
        <v>587</v>
      </c>
      <c r="P215" s="335">
        <v>4986.1149999999998</v>
      </c>
    </row>
    <row r="216" spans="11:16" ht="14.4">
      <c r="K216" t="s">
        <v>179</v>
      </c>
      <c r="L216">
        <v>50708</v>
      </c>
      <c r="M216" t="s">
        <v>804</v>
      </c>
      <c r="N216">
        <v>4</v>
      </c>
      <c r="O216" t="s">
        <v>588</v>
      </c>
      <c r="P216" s="335">
        <v>250.00200000000001</v>
      </c>
    </row>
    <row r="217" spans="11:16" ht="14.4">
      <c r="K217" t="s">
        <v>179</v>
      </c>
      <c r="L217">
        <v>5030101</v>
      </c>
      <c r="M217" t="s">
        <v>738</v>
      </c>
      <c r="N217">
        <v>1</v>
      </c>
      <c r="O217" t="s">
        <v>1163</v>
      </c>
      <c r="P217" s="335">
        <v>1439379.75</v>
      </c>
    </row>
    <row r="218" spans="11:16" ht="14.4">
      <c r="K218" t="s">
        <v>179</v>
      </c>
      <c r="L218">
        <v>5030101</v>
      </c>
      <c r="M218" t="s">
        <v>738</v>
      </c>
      <c r="N218">
        <v>2</v>
      </c>
      <c r="O218" t="s">
        <v>587</v>
      </c>
      <c r="P218" s="335">
        <v>519639.47600000002</v>
      </c>
    </row>
    <row r="219" spans="11:16" ht="14.4">
      <c r="K219" t="s">
        <v>179</v>
      </c>
      <c r="L219">
        <v>5030101</v>
      </c>
      <c r="M219" t="s">
        <v>738</v>
      </c>
      <c r="N219">
        <v>4</v>
      </c>
      <c r="O219" t="s">
        <v>588</v>
      </c>
      <c r="P219" s="335">
        <v>745739.89599999995</v>
      </c>
    </row>
    <row r="220" spans="11:16" ht="14.4">
      <c r="K220" t="s">
        <v>179</v>
      </c>
      <c r="L220">
        <v>5030101</v>
      </c>
      <c r="M220" t="s">
        <v>738</v>
      </c>
      <c r="N220">
        <v>6</v>
      </c>
      <c r="O220" t="s">
        <v>909</v>
      </c>
      <c r="P220" s="335">
        <v>296386.24699999997</v>
      </c>
    </row>
    <row r="221" spans="11:16" ht="14.4">
      <c r="K221" t="s">
        <v>179</v>
      </c>
      <c r="L221">
        <v>5030102</v>
      </c>
      <c r="M221" t="s">
        <v>745</v>
      </c>
      <c r="N221">
        <v>1</v>
      </c>
      <c r="O221" t="s">
        <v>1163</v>
      </c>
      <c r="P221" s="335">
        <v>246640.30799999999</v>
      </c>
    </row>
    <row r="222" spans="11:16" ht="14.4">
      <c r="K222" t="s">
        <v>179</v>
      </c>
      <c r="L222">
        <v>5030102</v>
      </c>
      <c r="M222" t="s">
        <v>745</v>
      </c>
      <c r="N222">
        <v>2</v>
      </c>
      <c r="O222" t="s">
        <v>587</v>
      </c>
      <c r="P222" s="335">
        <v>85740.514999999999</v>
      </c>
    </row>
    <row r="223" spans="11:16" ht="14.4">
      <c r="K223" t="s">
        <v>179</v>
      </c>
      <c r="L223">
        <v>5030102</v>
      </c>
      <c r="M223" t="s">
        <v>745</v>
      </c>
      <c r="N223">
        <v>4</v>
      </c>
      <c r="O223" t="s">
        <v>588</v>
      </c>
      <c r="P223" s="335">
        <v>125201.682</v>
      </c>
    </row>
    <row r="224" spans="11:16" ht="14.4">
      <c r="K224" t="s">
        <v>179</v>
      </c>
      <c r="L224">
        <v>5030102</v>
      </c>
      <c r="M224" t="s">
        <v>745</v>
      </c>
      <c r="N224">
        <v>6</v>
      </c>
      <c r="O224" t="s">
        <v>909</v>
      </c>
      <c r="P224" s="335">
        <v>49887.377</v>
      </c>
    </row>
    <row r="225" spans="11:16" ht="14.4">
      <c r="K225" t="s">
        <v>179</v>
      </c>
      <c r="L225">
        <v>5030103</v>
      </c>
      <c r="M225" t="s">
        <v>746</v>
      </c>
      <c r="N225">
        <v>1</v>
      </c>
      <c r="O225" t="s">
        <v>1163</v>
      </c>
      <c r="P225" s="335">
        <v>120373.505</v>
      </c>
    </row>
    <row r="226" spans="11:16" ht="14.4">
      <c r="K226" t="s">
        <v>179</v>
      </c>
      <c r="L226">
        <v>5030103</v>
      </c>
      <c r="M226" t="s">
        <v>746</v>
      </c>
      <c r="N226">
        <v>2</v>
      </c>
      <c r="O226" t="s">
        <v>587</v>
      </c>
      <c r="P226" s="335">
        <v>43303.290999999997</v>
      </c>
    </row>
    <row r="227" spans="11:16" ht="14.4">
      <c r="K227" t="s">
        <v>179</v>
      </c>
      <c r="L227">
        <v>5030103</v>
      </c>
      <c r="M227" t="s">
        <v>746</v>
      </c>
      <c r="N227">
        <v>4</v>
      </c>
      <c r="O227" t="s">
        <v>588</v>
      </c>
      <c r="P227" s="335">
        <v>61709.086000000003</v>
      </c>
    </row>
    <row r="228" spans="11:16" ht="14.4">
      <c r="K228" t="s">
        <v>179</v>
      </c>
      <c r="L228">
        <v>5030103</v>
      </c>
      <c r="M228" t="s">
        <v>746</v>
      </c>
      <c r="N228">
        <v>6</v>
      </c>
      <c r="O228" t="s">
        <v>909</v>
      </c>
      <c r="P228" s="335">
        <v>24706.3</v>
      </c>
    </row>
    <row r="229" spans="11:16" ht="14.4">
      <c r="K229" t="s">
        <v>179</v>
      </c>
      <c r="L229">
        <v>5030104</v>
      </c>
      <c r="M229" t="s">
        <v>747</v>
      </c>
      <c r="N229">
        <v>1</v>
      </c>
      <c r="O229" t="s">
        <v>1163</v>
      </c>
      <c r="P229" s="335">
        <v>175804.595</v>
      </c>
    </row>
    <row r="230" spans="11:16" ht="14.4">
      <c r="K230" t="s">
        <v>179</v>
      </c>
      <c r="L230">
        <v>5030104</v>
      </c>
      <c r="M230" t="s">
        <v>747</v>
      </c>
      <c r="N230">
        <v>2</v>
      </c>
      <c r="O230" t="s">
        <v>587</v>
      </c>
      <c r="P230" s="335">
        <v>4530.4539999999997</v>
      </c>
    </row>
    <row r="231" spans="11:16" ht="14.4">
      <c r="K231" t="s">
        <v>179</v>
      </c>
      <c r="L231">
        <v>5030104</v>
      </c>
      <c r="M231" t="s">
        <v>747</v>
      </c>
      <c r="N231">
        <v>6</v>
      </c>
      <c r="O231" t="s">
        <v>909</v>
      </c>
      <c r="P231" s="335">
        <v>23.181999999999999</v>
      </c>
    </row>
    <row r="232" spans="11:16" ht="14.4">
      <c r="K232" t="s">
        <v>179</v>
      </c>
      <c r="L232">
        <v>5030105</v>
      </c>
      <c r="M232" t="s">
        <v>748</v>
      </c>
      <c r="N232">
        <v>2</v>
      </c>
      <c r="O232" t="s">
        <v>587</v>
      </c>
      <c r="P232" s="335">
        <v>8555.1389999999992</v>
      </c>
    </row>
    <row r="233" spans="11:16" ht="14.4">
      <c r="K233" t="s">
        <v>179</v>
      </c>
      <c r="L233">
        <v>5030105</v>
      </c>
      <c r="M233" t="s">
        <v>748</v>
      </c>
      <c r="N233">
        <v>4</v>
      </c>
      <c r="O233" t="s">
        <v>588</v>
      </c>
      <c r="P233" s="335">
        <v>5894.2709999999997</v>
      </c>
    </row>
    <row r="234" spans="11:16" ht="14.4">
      <c r="K234" t="s">
        <v>179</v>
      </c>
      <c r="L234">
        <v>5030106</v>
      </c>
      <c r="M234" t="s">
        <v>1247</v>
      </c>
      <c r="N234">
        <v>1</v>
      </c>
      <c r="O234" t="s">
        <v>1163</v>
      </c>
      <c r="P234" s="335">
        <v>25710</v>
      </c>
    </row>
    <row r="235" spans="11:16" ht="14.4">
      <c r="K235" t="s">
        <v>179</v>
      </c>
      <c r="L235">
        <v>5030106</v>
      </c>
      <c r="M235" t="s">
        <v>1247</v>
      </c>
      <c r="N235">
        <v>4</v>
      </c>
      <c r="O235" t="s">
        <v>588</v>
      </c>
      <c r="P235" s="335">
        <v>3168.0990000000002</v>
      </c>
    </row>
    <row r="236" spans="11:16" ht="14.4">
      <c r="K236" t="s">
        <v>179</v>
      </c>
      <c r="L236">
        <v>5030106</v>
      </c>
      <c r="M236" t="s">
        <v>1247</v>
      </c>
      <c r="N236">
        <v>6</v>
      </c>
      <c r="O236" t="s">
        <v>909</v>
      </c>
      <c r="P236" s="335">
        <v>1461.4949999999999</v>
      </c>
    </row>
    <row r="237" spans="11:16" ht="14.4">
      <c r="K237" t="s">
        <v>179</v>
      </c>
      <c r="L237">
        <v>5030107</v>
      </c>
      <c r="M237" t="s">
        <v>1248</v>
      </c>
      <c r="N237">
        <v>1</v>
      </c>
      <c r="O237" t="s">
        <v>1163</v>
      </c>
      <c r="P237" s="335">
        <v>29700</v>
      </c>
    </row>
    <row r="238" spans="11:16" ht="14.4">
      <c r="K238" t="s">
        <v>179</v>
      </c>
      <c r="L238">
        <v>5030107</v>
      </c>
      <c r="M238" t="s">
        <v>1248</v>
      </c>
      <c r="N238">
        <v>4</v>
      </c>
      <c r="O238" t="s">
        <v>588</v>
      </c>
      <c r="P238" s="335">
        <v>9890.1090000000004</v>
      </c>
    </row>
    <row r="239" spans="11:16" ht="14.4">
      <c r="K239" t="s">
        <v>179</v>
      </c>
      <c r="L239">
        <v>5030107</v>
      </c>
      <c r="M239" t="s">
        <v>1248</v>
      </c>
      <c r="N239">
        <v>6</v>
      </c>
      <c r="O239" t="s">
        <v>909</v>
      </c>
      <c r="P239" s="335">
        <v>4500</v>
      </c>
    </row>
    <row r="240" spans="11:16" ht="14.4">
      <c r="K240" t="s">
        <v>177</v>
      </c>
      <c r="L240">
        <v>50202</v>
      </c>
      <c r="M240" t="s">
        <v>876</v>
      </c>
      <c r="N240">
        <v>1</v>
      </c>
      <c r="O240" t="s">
        <v>1163</v>
      </c>
      <c r="P240" s="335">
        <v>33147.983</v>
      </c>
    </row>
    <row r="241" spans="11:16" ht="14.4">
      <c r="K241" t="s">
        <v>177</v>
      </c>
      <c r="L241">
        <v>50204</v>
      </c>
      <c r="M241" t="s">
        <v>739</v>
      </c>
      <c r="N241">
        <v>1</v>
      </c>
      <c r="O241" t="s">
        <v>1163</v>
      </c>
      <c r="P241" s="335">
        <v>99423.226999999999</v>
      </c>
    </row>
    <row r="242" spans="11:16" ht="14.4">
      <c r="K242" t="s">
        <v>177</v>
      </c>
      <c r="L242">
        <v>50205</v>
      </c>
      <c r="M242" t="s">
        <v>740</v>
      </c>
      <c r="N242">
        <v>1</v>
      </c>
      <c r="O242" t="s">
        <v>1163</v>
      </c>
      <c r="P242" s="335">
        <v>368.17899999999997</v>
      </c>
    </row>
    <row r="243" spans="11:16" ht="14.4">
      <c r="K243" t="s">
        <v>177</v>
      </c>
      <c r="L243">
        <v>50205</v>
      </c>
      <c r="M243" t="s">
        <v>740</v>
      </c>
      <c r="N243">
        <v>4</v>
      </c>
      <c r="O243" t="s">
        <v>588</v>
      </c>
      <c r="P243" s="335">
        <v>107101.542</v>
      </c>
    </row>
    <row r="244" spans="11:16" ht="14.4">
      <c r="K244" t="s">
        <v>177</v>
      </c>
      <c r="L244">
        <v>50206</v>
      </c>
      <c r="M244" t="s">
        <v>741</v>
      </c>
      <c r="N244">
        <v>1</v>
      </c>
      <c r="O244" t="s">
        <v>1163</v>
      </c>
      <c r="P244" s="335">
        <v>89.72</v>
      </c>
    </row>
    <row r="245" spans="11:16" ht="14.4">
      <c r="K245" t="s">
        <v>177</v>
      </c>
      <c r="L245">
        <v>50207</v>
      </c>
      <c r="M245" t="s">
        <v>742</v>
      </c>
      <c r="N245">
        <v>1</v>
      </c>
      <c r="O245" t="s">
        <v>1163</v>
      </c>
      <c r="P245" s="335">
        <v>13193</v>
      </c>
    </row>
    <row r="246" spans="11:16" ht="14.4">
      <c r="K246" t="s">
        <v>177</v>
      </c>
      <c r="L246">
        <v>50208</v>
      </c>
      <c r="M246" t="s">
        <v>743</v>
      </c>
      <c r="N246">
        <v>4</v>
      </c>
      <c r="O246" t="s">
        <v>588</v>
      </c>
      <c r="P246" s="335">
        <v>70394.937000000005</v>
      </c>
    </row>
    <row r="247" spans="11:16" ht="14.4">
      <c r="K247" t="s">
        <v>1176</v>
      </c>
      <c r="L247">
        <v>50401</v>
      </c>
      <c r="M247" t="s">
        <v>789</v>
      </c>
      <c r="N247">
        <v>1</v>
      </c>
      <c r="O247" t="s">
        <v>1163</v>
      </c>
      <c r="P247" s="335">
        <v>10168408.560000001</v>
      </c>
    </row>
    <row r="248" spans="11:16" ht="14.4">
      <c r="K248" t="s">
        <v>1176</v>
      </c>
      <c r="L248">
        <v>50402</v>
      </c>
      <c r="M248" t="s">
        <v>790</v>
      </c>
      <c r="N248">
        <v>1</v>
      </c>
      <c r="O248" t="s">
        <v>1163</v>
      </c>
      <c r="P248" s="335">
        <v>6332042.1809999999</v>
      </c>
    </row>
    <row r="249" spans="11:16" ht="14.4">
      <c r="K249" t="s">
        <v>1176</v>
      </c>
      <c r="L249">
        <v>50403</v>
      </c>
      <c r="M249" t="s">
        <v>791</v>
      </c>
      <c r="N249">
        <v>1</v>
      </c>
      <c r="O249" t="s">
        <v>1163</v>
      </c>
      <c r="P249" s="335">
        <v>710105.07700000005</v>
      </c>
    </row>
    <row r="250" spans="11:16" ht="14.4">
      <c r="K250" t="s">
        <v>1176</v>
      </c>
      <c r="L250">
        <v>50403</v>
      </c>
      <c r="M250" t="s">
        <v>791</v>
      </c>
      <c r="N250">
        <v>2</v>
      </c>
      <c r="O250" t="s">
        <v>587</v>
      </c>
      <c r="P250" s="335">
        <v>92.653999999999996</v>
      </c>
    </row>
    <row r="251" spans="11:16" ht="14.4">
      <c r="K251" t="s">
        <v>1176</v>
      </c>
      <c r="L251">
        <v>50404</v>
      </c>
      <c r="M251" t="s">
        <v>792</v>
      </c>
      <c r="N251" t="s">
        <v>1384</v>
      </c>
      <c r="O251" t="s">
        <v>1384</v>
      </c>
      <c r="P251" s="335">
        <v>8485816.4419999998</v>
      </c>
    </row>
    <row r="252" spans="11:16" ht="14.4">
      <c r="K252" t="s">
        <v>1176</v>
      </c>
      <c r="L252">
        <v>50405</v>
      </c>
      <c r="M252" t="s">
        <v>793</v>
      </c>
      <c r="N252" t="s">
        <v>1384</v>
      </c>
      <c r="O252" t="s">
        <v>1384</v>
      </c>
      <c r="P252" s="335">
        <v>12796599.834000001</v>
      </c>
    </row>
    <row r="253" spans="11:16" ht="14.4">
      <c r="K253" t="s">
        <v>1176</v>
      </c>
      <c r="L253">
        <v>50805</v>
      </c>
      <c r="M253" t="s">
        <v>792</v>
      </c>
      <c r="N253" t="s">
        <v>1384</v>
      </c>
      <c r="O253" t="s">
        <v>1384</v>
      </c>
      <c r="P253" s="335">
        <v>-25397.841</v>
      </c>
    </row>
    <row r="254" spans="11:16" ht="14.4">
      <c r="K254" t="s">
        <v>60</v>
      </c>
      <c r="L254">
        <v>201030101</v>
      </c>
      <c r="M254" t="s">
        <v>665</v>
      </c>
      <c r="N254" t="s">
        <v>1384</v>
      </c>
      <c r="O254" t="s">
        <v>1384</v>
      </c>
      <c r="P254" s="335">
        <v>-465697.35399999999</v>
      </c>
    </row>
    <row r="255" spans="11:16" ht="14.4">
      <c r="K255" t="s">
        <v>60</v>
      </c>
      <c r="L255">
        <v>201030103</v>
      </c>
      <c r="M255" t="s">
        <v>907</v>
      </c>
      <c r="N255" t="s">
        <v>944</v>
      </c>
      <c r="O255" t="s">
        <v>945</v>
      </c>
      <c r="P255" s="335">
        <v>-242817.10699999999</v>
      </c>
    </row>
    <row r="256" spans="11:16" ht="14.4">
      <c r="K256" t="s">
        <v>1164</v>
      </c>
      <c r="L256">
        <v>40103</v>
      </c>
      <c r="M256" t="s">
        <v>713</v>
      </c>
      <c r="N256">
        <v>4010301</v>
      </c>
      <c r="O256" t="s">
        <v>714</v>
      </c>
      <c r="P256" s="335">
        <v>-142857.14300000001</v>
      </c>
    </row>
    <row r="257" spans="11:16" ht="14.4">
      <c r="K257" t="s">
        <v>1164</v>
      </c>
      <c r="L257">
        <v>40103</v>
      </c>
      <c r="M257" t="s">
        <v>713</v>
      </c>
      <c r="N257">
        <v>4010304</v>
      </c>
      <c r="O257" t="s">
        <v>715</v>
      </c>
      <c r="P257" s="335">
        <v>-728367.01</v>
      </c>
    </row>
    <row r="258" spans="11:16" ht="14.4">
      <c r="K258" t="s">
        <v>1164</v>
      </c>
      <c r="L258">
        <v>40103</v>
      </c>
      <c r="M258" t="s">
        <v>713</v>
      </c>
      <c r="N258">
        <v>4010305</v>
      </c>
      <c r="O258" t="s">
        <v>716</v>
      </c>
      <c r="P258" s="335">
        <v>-622625.71400000004</v>
      </c>
    </row>
    <row r="259" spans="11:16" ht="14.4">
      <c r="K259" t="s">
        <v>1164</v>
      </c>
      <c r="L259">
        <v>40103</v>
      </c>
      <c r="M259" t="s">
        <v>713</v>
      </c>
      <c r="N259">
        <v>4010307</v>
      </c>
      <c r="O259" t="s">
        <v>717</v>
      </c>
      <c r="P259" s="335">
        <v>-14625.317999999999</v>
      </c>
    </row>
    <row r="260" spans="11:16" ht="14.4">
      <c r="K260" t="s">
        <v>1164</v>
      </c>
      <c r="L260">
        <v>40103</v>
      </c>
      <c r="M260" t="s">
        <v>713</v>
      </c>
      <c r="N260">
        <v>4010308</v>
      </c>
      <c r="O260" t="s">
        <v>718</v>
      </c>
      <c r="P260" s="335">
        <v>-866455.38800000004</v>
      </c>
    </row>
    <row r="261" spans="11:16" ht="14.4">
      <c r="K261" t="s">
        <v>1164</v>
      </c>
      <c r="L261">
        <v>40103</v>
      </c>
      <c r="M261" t="s">
        <v>713</v>
      </c>
      <c r="N261">
        <v>4010309</v>
      </c>
      <c r="O261" t="s">
        <v>1004</v>
      </c>
      <c r="P261" s="335">
        <v>-141737.28400000001</v>
      </c>
    </row>
    <row r="262" spans="11:16" ht="14.4">
      <c r="K262" t="s">
        <v>1164</v>
      </c>
      <c r="L262">
        <v>40105</v>
      </c>
      <c r="M262" t="s">
        <v>719</v>
      </c>
      <c r="N262">
        <v>4010501</v>
      </c>
      <c r="O262" t="s">
        <v>720</v>
      </c>
      <c r="P262" s="335">
        <v>-380383.5</v>
      </c>
    </row>
    <row r="263" spans="11:16" ht="14.4">
      <c r="K263" t="s">
        <v>1164</v>
      </c>
      <c r="L263">
        <v>40107</v>
      </c>
      <c r="M263" t="s">
        <v>721</v>
      </c>
      <c r="N263">
        <v>1</v>
      </c>
      <c r="O263" t="s">
        <v>1163</v>
      </c>
      <c r="P263" s="335">
        <v>-83556321.450000003</v>
      </c>
    </row>
    <row r="264" spans="11:16" ht="14.4">
      <c r="K264" t="s">
        <v>1164</v>
      </c>
      <c r="L264">
        <v>40107</v>
      </c>
      <c r="M264" t="s">
        <v>721</v>
      </c>
      <c r="N264">
        <v>4010702</v>
      </c>
      <c r="O264" t="s">
        <v>1165</v>
      </c>
      <c r="P264" s="335">
        <v>-348388.86300000001</v>
      </c>
    </row>
    <row r="265" spans="11:16" ht="14.4">
      <c r="K265" t="s">
        <v>1164</v>
      </c>
      <c r="L265">
        <v>40110</v>
      </c>
      <c r="M265" t="s">
        <v>860</v>
      </c>
      <c r="N265">
        <v>1</v>
      </c>
      <c r="O265" t="s">
        <v>1163</v>
      </c>
      <c r="P265" s="335">
        <v>-68184.152000000002</v>
      </c>
    </row>
    <row r="266" spans="11:16" ht="14.4">
      <c r="K266" t="s">
        <v>1164</v>
      </c>
      <c r="L266">
        <v>40114</v>
      </c>
      <c r="M266" t="s">
        <v>724</v>
      </c>
      <c r="N266">
        <v>1</v>
      </c>
      <c r="O266" t="s">
        <v>725</v>
      </c>
      <c r="P266" s="335">
        <v>-4726864.29</v>
      </c>
    </row>
    <row r="267" spans="11:16" ht="14.4">
      <c r="K267" t="s">
        <v>1164</v>
      </c>
      <c r="L267">
        <v>40114</v>
      </c>
      <c r="M267" t="s">
        <v>724</v>
      </c>
      <c r="N267">
        <v>2</v>
      </c>
      <c r="O267" t="s">
        <v>1166</v>
      </c>
      <c r="P267" s="335">
        <v>-1336.3589999999999</v>
      </c>
    </row>
    <row r="268" spans="11:16" ht="14.4">
      <c r="K268" t="s">
        <v>1164</v>
      </c>
      <c r="L268">
        <v>40114</v>
      </c>
      <c r="M268" t="s">
        <v>724</v>
      </c>
      <c r="N268">
        <v>3</v>
      </c>
      <c r="O268" t="s">
        <v>726</v>
      </c>
      <c r="P268" s="335">
        <v>-1971.64</v>
      </c>
    </row>
    <row r="269" spans="11:16" ht="14.4">
      <c r="K269" t="s">
        <v>1164</v>
      </c>
      <c r="L269">
        <v>40114</v>
      </c>
      <c r="M269" t="s">
        <v>724</v>
      </c>
      <c r="N269">
        <v>4</v>
      </c>
      <c r="O269" t="s">
        <v>1167</v>
      </c>
      <c r="P269" s="335">
        <v>-471.82</v>
      </c>
    </row>
    <row r="270" spans="11:16" ht="14.4">
      <c r="K270" t="s">
        <v>1164</v>
      </c>
      <c r="L270">
        <v>40115</v>
      </c>
      <c r="M270" t="s">
        <v>861</v>
      </c>
      <c r="N270" t="s">
        <v>862</v>
      </c>
      <c r="O270" t="s">
        <v>863</v>
      </c>
      <c r="P270" s="335">
        <v>-1280278.517</v>
      </c>
    </row>
    <row r="271" spans="11:16" ht="14.4">
      <c r="K271" t="s">
        <v>1164</v>
      </c>
      <c r="L271">
        <v>40116</v>
      </c>
      <c r="M271" t="s">
        <v>1168</v>
      </c>
      <c r="N271">
        <v>4011601</v>
      </c>
      <c r="O271" t="s">
        <v>1374</v>
      </c>
      <c r="P271" s="335">
        <v>-805697.03599999996</v>
      </c>
    </row>
    <row r="272" spans="11:16" ht="14.4">
      <c r="K272" t="s">
        <v>1164</v>
      </c>
      <c r="L272">
        <v>40116</v>
      </c>
      <c r="M272" t="s">
        <v>1168</v>
      </c>
      <c r="N272">
        <v>4011602</v>
      </c>
      <c r="O272" t="s">
        <v>1169</v>
      </c>
      <c r="P272" s="335">
        <v>-1218.0840000000001</v>
      </c>
    </row>
    <row r="273" spans="11:16" ht="14.4">
      <c r="K273" t="s">
        <v>1164</v>
      </c>
      <c r="L273">
        <v>40116</v>
      </c>
      <c r="M273" t="s">
        <v>1168</v>
      </c>
      <c r="N273">
        <v>4011603</v>
      </c>
      <c r="O273" t="s">
        <v>1170</v>
      </c>
      <c r="P273" s="335">
        <v>-44528.330999999998</v>
      </c>
    </row>
    <row r="274" spans="11:16" ht="14.4">
      <c r="K274" t="s">
        <v>1164</v>
      </c>
      <c r="L274">
        <v>40116</v>
      </c>
      <c r="M274" t="s">
        <v>1168</v>
      </c>
      <c r="N274">
        <v>4011604</v>
      </c>
      <c r="O274" t="s">
        <v>1171</v>
      </c>
      <c r="P274" s="335">
        <v>-22594</v>
      </c>
    </row>
    <row r="275" spans="11:16" ht="14.4">
      <c r="K275" t="s">
        <v>1164</v>
      </c>
      <c r="L275">
        <v>40116</v>
      </c>
      <c r="M275" t="s">
        <v>1168</v>
      </c>
      <c r="N275">
        <v>4011605</v>
      </c>
      <c r="O275" t="s">
        <v>1375</v>
      </c>
      <c r="P275" s="335">
        <v>-62786.892999999996</v>
      </c>
    </row>
    <row r="276" spans="11:16" ht="14.4">
      <c r="K276" t="s">
        <v>1164</v>
      </c>
      <c r="L276">
        <v>40117</v>
      </c>
      <c r="M276" t="s">
        <v>1172</v>
      </c>
      <c r="N276" t="s">
        <v>1384</v>
      </c>
      <c r="O276" t="s">
        <v>1384</v>
      </c>
      <c r="P276" s="335">
        <v>-41201662.136</v>
      </c>
    </row>
    <row r="277" spans="11:16" ht="14.4">
      <c r="K277" t="s">
        <v>1164</v>
      </c>
      <c r="L277">
        <v>40118</v>
      </c>
      <c r="M277" t="s">
        <v>1218</v>
      </c>
      <c r="N277" t="s">
        <v>1384</v>
      </c>
      <c r="O277" t="s">
        <v>1384</v>
      </c>
      <c r="P277" s="335">
        <v>-533073.20799999998</v>
      </c>
    </row>
    <row r="278" spans="11:16" ht="14.4">
      <c r="K278" t="s">
        <v>1164</v>
      </c>
      <c r="L278">
        <v>40201</v>
      </c>
      <c r="M278" t="s">
        <v>728</v>
      </c>
      <c r="N278">
        <v>1</v>
      </c>
      <c r="O278" t="s">
        <v>1163</v>
      </c>
      <c r="P278" s="335">
        <v>-343865.696</v>
      </c>
    </row>
    <row r="279" spans="11:16" ht="14.4">
      <c r="K279" t="s">
        <v>1164</v>
      </c>
      <c r="L279">
        <v>40201</v>
      </c>
      <c r="M279" t="s">
        <v>728</v>
      </c>
      <c r="N279">
        <v>2</v>
      </c>
      <c r="O279" t="s">
        <v>587</v>
      </c>
      <c r="P279" s="335">
        <v>-132448.97700000001</v>
      </c>
    </row>
    <row r="280" spans="11:16" ht="14.4">
      <c r="K280" t="s">
        <v>1164</v>
      </c>
      <c r="L280">
        <v>40201</v>
      </c>
      <c r="M280" t="s">
        <v>728</v>
      </c>
      <c r="N280">
        <v>6</v>
      </c>
      <c r="O280" t="s">
        <v>909</v>
      </c>
      <c r="P280" s="335">
        <v>-7037.4480000000003</v>
      </c>
    </row>
    <row r="281" spans="11:16" ht="14.4">
      <c r="K281" t="s">
        <v>1164</v>
      </c>
      <c r="L281">
        <v>4010101</v>
      </c>
      <c r="M281" t="s">
        <v>712</v>
      </c>
      <c r="N281">
        <v>1</v>
      </c>
      <c r="O281" t="s">
        <v>1163</v>
      </c>
      <c r="P281" s="335">
        <v>-1434927.39</v>
      </c>
    </row>
    <row r="282" spans="11:16" ht="14.4">
      <c r="K282" t="s">
        <v>1164</v>
      </c>
      <c r="L282">
        <v>4010102</v>
      </c>
      <c r="M282" t="s">
        <v>859</v>
      </c>
      <c r="N282">
        <v>1</v>
      </c>
      <c r="O282" t="s">
        <v>1163</v>
      </c>
      <c r="P282" s="335">
        <v>-522286.06300000002</v>
      </c>
    </row>
    <row r="283" spans="11:16" ht="14.4">
      <c r="K283" t="s">
        <v>1164</v>
      </c>
      <c r="L283">
        <v>4011302</v>
      </c>
      <c r="M283" t="s">
        <v>723</v>
      </c>
      <c r="N283" t="s">
        <v>1384</v>
      </c>
      <c r="O283" t="s">
        <v>1384</v>
      </c>
      <c r="P283" s="335">
        <v>-90046697.934</v>
      </c>
    </row>
    <row r="284" spans="11:16" ht="14.4">
      <c r="K284" t="s">
        <v>1164</v>
      </c>
      <c r="L284">
        <v>4011303</v>
      </c>
      <c r="M284" t="s">
        <v>976</v>
      </c>
      <c r="N284" t="s">
        <v>1384</v>
      </c>
      <c r="O284" t="s">
        <v>1384</v>
      </c>
      <c r="P284" s="335">
        <v>-42291155.138999999</v>
      </c>
    </row>
    <row r="285" spans="11:16" ht="14.4">
      <c r="K285" t="s">
        <v>1164</v>
      </c>
      <c r="L285">
        <v>4011304</v>
      </c>
      <c r="M285" t="s">
        <v>1263</v>
      </c>
      <c r="N285" t="s">
        <v>1384</v>
      </c>
      <c r="O285" t="s">
        <v>1384</v>
      </c>
      <c r="P285" s="335">
        <v>-229671670.498</v>
      </c>
    </row>
    <row r="286" spans="11:16" ht="14.4">
      <c r="K286" t="s">
        <v>148</v>
      </c>
      <c r="L286">
        <v>1010409</v>
      </c>
      <c r="M286" t="s">
        <v>580</v>
      </c>
      <c r="N286">
        <v>2</v>
      </c>
      <c r="O286" t="s">
        <v>582</v>
      </c>
      <c r="P286" s="335">
        <v>42017.39</v>
      </c>
    </row>
    <row r="287" spans="11:16" ht="14.4">
      <c r="K287" t="s">
        <v>148</v>
      </c>
      <c r="L287">
        <v>1010409</v>
      </c>
      <c r="M287" t="s">
        <v>580</v>
      </c>
      <c r="N287">
        <v>3</v>
      </c>
      <c r="O287" t="s">
        <v>583</v>
      </c>
      <c r="P287" s="335">
        <v>506029.14199999999</v>
      </c>
    </row>
    <row r="288" spans="11:16" ht="14.4">
      <c r="K288" t="s">
        <v>148</v>
      </c>
      <c r="L288">
        <v>1010409</v>
      </c>
      <c r="M288" t="s">
        <v>580</v>
      </c>
      <c r="N288">
        <v>101</v>
      </c>
      <c r="O288" t="s">
        <v>866</v>
      </c>
      <c r="P288" s="335">
        <v>6376669.3210000005</v>
      </c>
    </row>
    <row r="289" spans="11:16" ht="14.4">
      <c r="K289" t="s">
        <v>148</v>
      </c>
      <c r="L289">
        <v>1010409</v>
      </c>
      <c r="M289" t="s">
        <v>580</v>
      </c>
      <c r="N289">
        <v>102</v>
      </c>
      <c r="O289" t="s">
        <v>867</v>
      </c>
      <c r="P289" s="335">
        <v>408988.75799999997</v>
      </c>
    </row>
    <row r="290" spans="11:16" ht="14.4">
      <c r="K290" t="s">
        <v>148</v>
      </c>
      <c r="L290">
        <v>1010409</v>
      </c>
      <c r="M290" t="s">
        <v>580</v>
      </c>
      <c r="N290">
        <v>103</v>
      </c>
      <c r="O290" t="s">
        <v>1141</v>
      </c>
      <c r="P290" s="335">
        <v>9891</v>
      </c>
    </row>
    <row r="291" spans="11:16" ht="14.4">
      <c r="K291" t="s">
        <v>148</v>
      </c>
      <c r="L291">
        <v>1010409</v>
      </c>
      <c r="M291" t="s">
        <v>580</v>
      </c>
      <c r="N291">
        <v>104</v>
      </c>
      <c r="O291" t="s">
        <v>868</v>
      </c>
      <c r="P291" s="335">
        <v>1192086.361</v>
      </c>
    </row>
    <row r="292" spans="11:16" ht="14.4">
      <c r="K292" t="s">
        <v>148</v>
      </c>
      <c r="L292">
        <v>1010409</v>
      </c>
      <c r="M292" t="s">
        <v>580</v>
      </c>
      <c r="N292">
        <v>105</v>
      </c>
      <c r="O292" t="s">
        <v>869</v>
      </c>
      <c r="P292" s="335">
        <v>76306.498000000007</v>
      </c>
    </row>
    <row r="293" spans="11:16" ht="14.4">
      <c r="K293" t="s">
        <v>148</v>
      </c>
      <c r="L293">
        <v>1010409</v>
      </c>
      <c r="M293" t="s">
        <v>580</v>
      </c>
      <c r="N293">
        <v>106</v>
      </c>
      <c r="O293" t="s">
        <v>870</v>
      </c>
      <c r="P293" s="335">
        <v>135175.739</v>
      </c>
    </row>
    <row r="294" spans="11:16" ht="14.4">
      <c r="K294" t="s">
        <v>148</v>
      </c>
      <c r="L294">
        <v>1010409</v>
      </c>
      <c r="M294" t="s">
        <v>580</v>
      </c>
      <c r="N294">
        <v>107</v>
      </c>
      <c r="O294" t="s">
        <v>871</v>
      </c>
      <c r="P294" s="335">
        <v>612017.75199999998</v>
      </c>
    </row>
    <row r="295" spans="11:16" ht="14.4">
      <c r="K295" t="s">
        <v>148</v>
      </c>
      <c r="L295">
        <v>1010409</v>
      </c>
      <c r="M295" t="s">
        <v>580</v>
      </c>
      <c r="N295">
        <v>108</v>
      </c>
      <c r="O295" t="s">
        <v>872</v>
      </c>
      <c r="P295" s="335">
        <v>31625.54</v>
      </c>
    </row>
    <row r="296" spans="11:16" ht="14.4">
      <c r="K296" t="s">
        <v>148</v>
      </c>
      <c r="L296">
        <v>101040101</v>
      </c>
      <c r="M296" t="s">
        <v>578</v>
      </c>
      <c r="N296">
        <v>1</v>
      </c>
      <c r="O296" t="s">
        <v>579</v>
      </c>
      <c r="P296" s="335">
        <v>25690206.465999998</v>
      </c>
    </row>
    <row r="297" spans="11:16" ht="14.4">
      <c r="K297" t="s">
        <v>148</v>
      </c>
      <c r="L297">
        <v>101040101</v>
      </c>
      <c r="M297" t="s">
        <v>578</v>
      </c>
      <c r="N297">
        <v>2</v>
      </c>
      <c r="O297" t="s">
        <v>597</v>
      </c>
      <c r="P297" s="335">
        <v>10867399.096999999</v>
      </c>
    </row>
    <row r="298" spans="11:16" ht="14.4">
      <c r="K298" t="s">
        <v>148</v>
      </c>
      <c r="L298">
        <v>101040101</v>
      </c>
      <c r="M298" t="s">
        <v>578</v>
      </c>
      <c r="N298">
        <v>4</v>
      </c>
      <c r="O298" t="s">
        <v>1029</v>
      </c>
      <c r="P298" s="335">
        <v>1041408.1310000001</v>
      </c>
    </row>
    <row r="299" spans="11:16" ht="14.4">
      <c r="K299" t="s">
        <v>148</v>
      </c>
      <c r="L299">
        <v>101040101</v>
      </c>
      <c r="M299" t="s">
        <v>578</v>
      </c>
      <c r="N299">
        <v>5</v>
      </c>
      <c r="O299" t="s">
        <v>873</v>
      </c>
      <c r="P299" s="335">
        <v>40307990.148000002</v>
      </c>
    </row>
    <row r="300" spans="11:16" ht="14.4">
      <c r="K300" t="s">
        <v>286</v>
      </c>
      <c r="L300">
        <v>1010205</v>
      </c>
      <c r="M300" t="s">
        <v>592</v>
      </c>
      <c r="N300" t="s">
        <v>1282</v>
      </c>
      <c r="O300" t="s">
        <v>1144</v>
      </c>
      <c r="P300" s="335">
        <v>54305000</v>
      </c>
    </row>
    <row r="301" spans="11:16" ht="14.4">
      <c r="K301" t="s">
        <v>286</v>
      </c>
      <c r="L301">
        <v>1020302</v>
      </c>
      <c r="M301" t="s">
        <v>592</v>
      </c>
      <c r="N301">
        <v>2</v>
      </c>
      <c r="O301" t="s">
        <v>1030</v>
      </c>
      <c r="P301" s="335">
        <v>97371000</v>
      </c>
    </row>
    <row r="302" spans="11:16" ht="14.4">
      <c r="K302" t="s">
        <v>286</v>
      </c>
      <c r="L302">
        <v>1020302</v>
      </c>
      <c r="M302" t="s">
        <v>592</v>
      </c>
      <c r="N302">
        <v>3</v>
      </c>
      <c r="O302" t="s">
        <v>1302</v>
      </c>
      <c r="P302" s="335">
        <v>131447000</v>
      </c>
    </row>
    <row r="303" spans="11:16" ht="14.4">
      <c r="K303" t="s">
        <v>286</v>
      </c>
      <c r="L303">
        <v>1020302</v>
      </c>
      <c r="M303" t="s">
        <v>592</v>
      </c>
      <c r="N303">
        <v>10</v>
      </c>
      <c r="O303" t="s">
        <v>1031</v>
      </c>
      <c r="P303" s="335">
        <v>100000</v>
      </c>
    </row>
    <row r="304" spans="11:16" ht="14.4">
      <c r="K304" t="s">
        <v>286</v>
      </c>
      <c r="L304">
        <v>1020302</v>
      </c>
      <c r="M304" t="s">
        <v>592</v>
      </c>
      <c r="N304">
        <v>13</v>
      </c>
      <c r="O304" t="s">
        <v>593</v>
      </c>
      <c r="P304" s="335">
        <v>56814000</v>
      </c>
    </row>
    <row r="305" spans="11:16" ht="14.4">
      <c r="K305" t="s">
        <v>286</v>
      </c>
      <c r="L305">
        <v>1020302</v>
      </c>
      <c r="M305" t="s">
        <v>592</v>
      </c>
      <c r="N305">
        <v>14</v>
      </c>
      <c r="O305" t="s">
        <v>1303</v>
      </c>
      <c r="P305" s="335">
        <v>105444000</v>
      </c>
    </row>
    <row r="306" spans="11:16" ht="14.4">
      <c r="K306" t="s">
        <v>286</v>
      </c>
      <c r="L306">
        <v>1020302</v>
      </c>
      <c r="M306" t="s">
        <v>592</v>
      </c>
      <c r="N306">
        <v>19</v>
      </c>
      <c r="O306" t="s">
        <v>855</v>
      </c>
      <c r="P306" s="335">
        <v>24172005.884</v>
      </c>
    </row>
    <row r="307" spans="11:16" ht="14.4">
      <c r="K307" t="s">
        <v>286</v>
      </c>
      <c r="L307">
        <v>1020302</v>
      </c>
      <c r="M307" t="s">
        <v>592</v>
      </c>
      <c r="N307">
        <v>20</v>
      </c>
      <c r="O307" t="s">
        <v>856</v>
      </c>
      <c r="P307" s="335">
        <v>50000</v>
      </c>
    </row>
    <row r="308" spans="11:16" ht="14.4">
      <c r="K308" t="s">
        <v>286</v>
      </c>
      <c r="L308">
        <v>1020302</v>
      </c>
      <c r="M308" t="s">
        <v>592</v>
      </c>
      <c r="N308">
        <v>21</v>
      </c>
      <c r="O308" t="s">
        <v>1032</v>
      </c>
      <c r="P308" s="335">
        <v>52716471.697999999</v>
      </c>
    </row>
    <row r="309" spans="11:16" ht="14.4">
      <c r="K309" t="s">
        <v>286</v>
      </c>
      <c r="L309">
        <v>1020302</v>
      </c>
      <c r="M309" t="s">
        <v>592</v>
      </c>
      <c r="N309">
        <v>22</v>
      </c>
      <c r="O309" t="s">
        <v>1033</v>
      </c>
      <c r="P309" s="335">
        <v>415444.5</v>
      </c>
    </row>
    <row r="310" spans="11:16" ht="14.4">
      <c r="K310" t="s">
        <v>286</v>
      </c>
      <c r="L310">
        <v>1020302</v>
      </c>
      <c r="M310" t="s">
        <v>592</v>
      </c>
      <c r="N310">
        <v>25</v>
      </c>
      <c r="O310" t="s">
        <v>1304</v>
      </c>
      <c r="P310" s="335">
        <v>39000000</v>
      </c>
    </row>
    <row r="311" spans="11:16" ht="14.4">
      <c r="K311" t="s">
        <v>286</v>
      </c>
      <c r="L311">
        <v>1020302</v>
      </c>
      <c r="M311" t="s">
        <v>592</v>
      </c>
      <c r="N311">
        <v>26</v>
      </c>
      <c r="O311" t="s">
        <v>932</v>
      </c>
      <c r="P311" s="335">
        <v>30239083.357000001</v>
      </c>
    </row>
    <row r="312" spans="11:16" ht="14.4">
      <c r="K312" t="s">
        <v>286</v>
      </c>
      <c r="L312">
        <v>1020302</v>
      </c>
      <c r="M312" t="s">
        <v>592</v>
      </c>
      <c r="N312">
        <v>27</v>
      </c>
      <c r="O312" t="s">
        <v>1034</v>
      </c>
      <c r="P312" s="335">
        <v>25211.282999999999</v>
      </c>
    </row>
    <row r="313" spans="11:16" ht="14.4">
      <c r="K313" t="s">
        <v>286</v>
      </c>
      <c r="L313">
        <v>1020302</v>
      </c>
      <c r="M313" t="s">
        <v>592</v>
      </c>
      <c r="N313">
        <v>28</v>
      </c>
      <c r="O313" t="s">
        <v>1305</v>
      </c>
      <c r="P313" s="335">
        <v>61058566.590999998</v>
      </c>
    </row>
    <row r="314" spans="11:16" ht="14.4">
      <c r="K314" t="s">
        <v>286</v>
      </c>
      <c r="L314">
        <v>1020302</v>
      </c>
      <c r="M314" t="s">
        <v>592</v>
      </c>
      <c r="N314">
        <v>30</v>
      </c>
      <c r="O314" t="s">
        <v>991</v>
      </c>
      <c r="P314" s="335">
        <v>7073.1710000000003</v>
      </c>
    </row>
    <row r="315" spans="11:16" ht="14.4">
      <c r="K315" t="s">
        <v>286</v>
      </c>
      <c r="L315">
        <v>1020302</v>
      </c>
      <c r="M315" t="s">
        <v>592</v>
      </c>
      <c r="N315">
        <v>31</v>
      </c>
      <c r="O315" t="s">
        <v>1201</v>
      </c>
      <c r="P315" s="335">
        <v>44000</v>
      </c>
    </row>
    <row r="316" spans="11:16" ht="14.4">
      <c r="K316" t="s">
        <v>286</v>
      </c>
      <c r="L316">
        <v>1020302</v>
      </c>
      <c r="M316" t="s">
        <v>592</v>
      </c>
      <c r="N316">
        <v>32</v>
      </c>
      <c r="O316" t="s">
        <v>1306</v>
      </c>
      <c r="P316" s="335">
        <v>36500</v>
      </c>
    </row>
    <row r="317" spans="11:16" ht="14.4">
      <c r="K317" t="s">
        <v>286</v>
      </c>
      <c r="L317">
        <v>1020302</v>
      </c>
      <c r="M317" t="s">
        <v>592</v>
      </c>
      <c r="N317">
        <v>33</v>
      </c>
      <c r="O317" t="s">
        <v>1307</v>
      </c>
      <c r="P317" s="335">
        <v>497500</v>
      </c>
    </row>
    <row r="318" spans="11:16" ht="14.4">
      <c r="K318" t="s">
        <v>286</v>
      </c>
      <c r="L318">
        <v>1020302</v>
      </c>
      <c r="M318" t="s">
        <v>592</v>
      </c>
      <c r="N318">
        <v>36</v>
      </c>
      <c r="O318" t="s">
        <v>1308</v>
      </c>
      <c r="P318" s="335">
        <v>990.35699999999997</v>
      </c>
    </row>
    <row r="319" spans="11:16" ht="14.4">
      <c r="K319" t="s">
        <v>286</v>
      </c>
      <c r="L319">
        <v>1020302</v>
      </c>
      <c r="M319" t="s">
        <v>592</v>
      </c>
      <c r="N319">
        <v>37</v>
      </c>
      <c r="O319" t="s">
        <v>1202</v>
      </c>
      <c r="P319" s="335">
        <v>32.578000000000003</v>
      </c>
    </row>
    <row r="320" spans="11:16" ht="14.4">
      <c r="K320" t="s">
        <v>286</v>
      </c>
      <c r="L320">
        <v>1020302</v>
      </c>
      <c r="M320" t="s">
        <v>592</v>
      </c>
      <c r="N320">
        <v>38</v>
      </c>
      <c r="O320" t="s">
        <v>1232</v>
      </c>
      <c r="P320" s="335">
        <v>12000</v>
      </c>
    </row>
    <row r="321" spans="11:16" ht="14.4">
      <c r="K321" t="s">
        <v>286</v>
      </c>
      <c r="L321">
        <v>1020302</v>
      </c>
      <c r="M321" t="s">
        <v>592</v>
      </c>
      <c r="N321">
        <v>50</v>
      </c>
      <c r="O321" t="s">
        <v>1309</v>
      </c>
      <c r="P321" s="335">
        <v>1000</v>
      </c>
    </row>
    <row r="322" spans="11:16" ht="14.4">
      <c r="K322" t="s">
        <v>286</v>
      </c>
      <c r="L322">
        <v>1020302</v>
      </c>
      <c r="M322" t="s">
        <v>592</v>
      </c>
      <c r="N322">
        <v>51</v>
      </c>
      <c r="O322" t="s">
        <v>1310</v>
      </c>
      <c r="P322" s="335">
        <v>40000000</v>
      </c>
    </row>
    <row r="323" spans="11:16" ht="14.4">
      <c r="K323" t="s">
        <v>286</v>
      </c>
      <c r="L323">
        <v>1020302</v>
      </c>
      <c r="M323" t="s">
        <v>592</v>
      </c>
      <c r="N323">
        <v>52</v>
      </c>
      <c r="O323" t="s">
        <v>1311</v>
      </c>
      <c r="P323" s="335">
        <v>19999000</v>
      </c>
    </row>
    <row r="324" spans="11:16" ht="14.4">
      <c r="K324" t="s">
        <v>286</v>
      </c>
      <c r="L324">
        <v>1020302</v>
      </c>
      <c r="M324" t="s">
        <v>592</v>
      </c>
      <c r="N324">
        <v>99</v>
      </c>
      <c r="O324" t="s">
        <v>857</v>
      </c>
      <c r="P324" s="335">
        <v>164516466.93700001</v>
      </c>
    </row>
    <row r="325" spans="11:16" ht="14.4">
      <c r="K325" t="s">
        <v>286</v>
      </c>
      <c r="L325">
        <v>1020302</v>
      </c>
      <c r="M325" t="s">
        <v>592</v>
      </c>
      <c r="N325" t="s">
        <v>1261</v>
      </c>
      <c r="O325" t="s">
        <v>1262</v>
      </c>
      <c r="P325" s="335">
        <v>23658203.561000001</v>
      </c>
    </row>
    <row r="326" spans="11:16" ht="14.4">
      <c r="K326" t="s">
        <v>88</v>
      </c>
      <c r="L326">
        <v>1010201</v>
      </c>
      <c r="M326" t="s">
        <v>550</v>
      </c>
      <c r="N326" t="s">
        <v>1277</v>
      </c>
      <c r="O326" t="s">
        <v>1278</v>
      </c>
      <c r="P326" s="335">
        <v>5004613.51</v>
      </c>
    </row>
    <row r="327" spans="11:16" ht="14.4">
      <c r="K327" t="s">
        <v>88</v>
      </c>
      <c r="L327">
        <v>1010201</v>
      </c>
      <c r="M327" t="s">
        <v>550</v>
      </c>
      <c r="N327" t="s">
        <v>897</v>
      </c>
      <c r="O327" t="s">
        <v>898</v>
      </c>
      <c r="P327" s="335">
        <v>1207105.8899999999</v>
      </c>
    </row>
    <row r="328" spans="11:16" ht="14.4">
      <c r="K328" t="s">
        <v>88</v>
      </c>
      <c r="L328">
        <v>1010201</v>
      </c>
      <c r="M328" t="s">
        <v>550</v>
      </c>
      <c r="N328" t="s">
        <v>989</v>
      </c>
      <c r="O328" t="s">
        <v>1279</v>
      </c>
      <c r="P328" s="335">
        <v>1001459.844</v>
      </c>
    </row>
    <row r="329" spans="11:16" ht="14.4">
      <c r="K329" t="s">
        <v>88</v>
      </c>
      <c r="L329">
        <v>1010201</v>
      </c>
      <c r="M329" t="s">
        <v>550</v>
      </c>
      <c r="N329" t="s">
        <v>1022</v>
      </c>
      <c r="O329" t="s">
        <v>1280</v>
      </c>
      <c r="P329" s="335">
        <v>805072.92099999997</v>
      </c>
    </row>
    <row r="330" spans="11:16" ht="14.4">
      <c r="K330" t="s">
        <v>88</v>
      </c>
      <c r="L330">
        <v>1010201</v>
      </c>
      <c r="M330" t="s">
        <v>550</v>
      </c>
      <c r="N330" t="s">
        <v>1023</v>
      </c>
      <c r="O330" t="s">
        <v>1281</v>
      </c>
      <c r="P330" s="335">
        <v>207195.71299999999</v>
      </c>
    </row>
    <row r="331" spans="11:16" ht="14.4">
      <c r="K331" t="s">
        <v>88</v>
      </c>
      <c r="L331">
        <v>1010202</v>
      </c>
      <c r="M331" t="s">
        <v>1192</v>
      </c>
      <c r="N331" t="s">
        <v>1226</v>
      </c>
      <c r="O331" t="s">
        <v>1227</v>
      </c>
      <c r="P331" s="335">
        <v>7000000</v>
      </c>
    </row>
    <row r="332" spans="11:16" ht="14.4">
      <c r="K332" t="s">
        <v>88</v>
      </c>
      <c r="L332">
        <v>1010202</v>
      </c>
      <c r="M332" t="s">
        <v>1192</v>
      </c>
      <c r="N332" t="s">
        <v>1193</v>
      </c>
      <c r="O332" t="s">
        <v>1194</v>
      </c>
      <c r="P332" s="335">
        <v>6218127.1090000002</v>
      </c>
    </row>
    <row r="333" spans="11:16" ht="14.4">
      <c r="K333" t="s">
        <v>88</v>
      </c>
      <c r="L333">
        <v>1010203</v>
      </c>
      <c r="M333" t="s">
        <v>408</v>
      </c>
      <c r="N333" t="s">
        <v>818</v>
      </c>
      <c r="O333" t="s">
        <v>819</v>
      </c>
      <c r="P333" s="335">
        <v>63984.762000000002</v>
      </c>
    </row>
    <row r="334" spans="11:16" ht="14.4">
      <c r="K334" t="s">
        <v>411</v>
      </c>
      <c r="L334">
        <v>1020304</v>
      </c>
      <c r="M334" t="s">
        <v>408</v>
      </c>
      <c r="N334">
        <v>2</v>
      </c>
      <c r="O334" t="s">
        <v>594</v>
      </c>
      <c r="P334" s="335">
        <v>1415240.6359999999</v>
      </c>
    </row>
    <row r="335" spans="11:16" ht="14.4">
      <c r="K335" t="s">
        <v>1137</v>
      </c>
      <c r="L335">
        <v>1010307</v>
      </c>
      <c r="M335" t="s">
        <v>573</v>
      </c>
      <c r="N335">
        <v>12</v>
      </c>
      <c r="O335" t="s">
        <v>1297</v>
      </c>
      <c r="P335" s="335">
        <v>17392.510999999999</v>
      </c>
    </row>
    <row r="336" spans="11:16" ht="14.4">
      <c r="K336" t="s">
        <v>1137</v>
      </c>
      <c r="L336">
        <v>1010307</v>
      </c>
      <c r="M336" t="s">
        <v>573</v>
      </c>
      <c r="N336">
        <v>15</v>
      </c>
      <c r="O336" t="s">
        <v>574</v>
      </c>
      <c r="P336" s="335">
        <v>3364790.946</v>
      </c>
    </row>
    <row r="337" spans="11:16" ht="14.4">
      <c r="K337" t="s">
        <v>1137</v>
      </c>
      <c r="L337">
        <v>1010307</v>
      </c>
      <c r="M337" t="s">
        <v>573</v>
      </c>
      <c r="N337">
        <v>26</v>
      </c>
      <c r="O337" t="s">
        <v>1298</v>
      </c>
      <c r="P337" s="335">
        <v>251445.584</v>
      </c>
    </row>
    <row r="338" spans="11:16" ht="14.4">
      <c r="K338" t="s">
        <v>1137</v>
      </c>
      <c r="L338">
        <v>1010307</v>
      </c>
      <c r="M338" t="s">
        <v>573</v>
      </c>
      <c r="N338">
        <v>30</v>
      </c>
      <c r="O338" t="s">
        <v>1198</v>
      </c>
      <c r="P338" s="335">
        <v>11000</v>
      </c>
    </row>
    <row r="339" spans="11:16" ht="14.4">
      <c r="K339" t="s">
        <v>1137</v>
      </c>
      <c r="L339">
        <v>1010307</v>
      </c>
      <c r="M339" t="s">
        <v>573</v>
      </c>
      <c r="N339">
        <v>32</v>
      </c>
      <c r="O339" t="s">
        <v>1231</v>
      </c>
      <c r="P339" s="335">
        <v>38626.940999999999</v>
      </c>
    </row>
    <row r="340" spans="11:16" ht="14.4">
      <c r="K340" t="s">
        <v>1137</v>
      </c>
      <c r="L340">
        <v>1010307</v>
      </c>
      <c r="M340" t="s">
        <v>573</v>
      </c>
      <c r="N340">
        <v>98</v>
      </c>
      <c r="O340" t="s">
        <v>1299</v>
      </c>
      <c r="P340" s="335">
        <v>0.72599999999999998</v>
      </c>
    </row>
    <row r="341" spans="11:16" ht="14.4">
      <c r="K341" t="s">
        <v>1137</v>
      </c>
      <c r="L341">
        <v>1010307</v>
      </c>
      <c r="M341" t="s">
        <v>573</v>
      </c>
      <c r="N341">
        <v>99</v>
      </c>
      <c r="O341" t="s">
        <v>575</v>
      </c>
      <c r="P341" s="335">
        <v>71388.341</v>
      </c>
    </row>
    <row r="342" spans="11:16" ht="14.4">
      <c r="K342" t="s">
        <v>1137</v>
      </c>
      <c r="L342">
        <v>1010307</v>
      </c>
      <c r="M342" t="s">
        <v>573</v>
      </c>
      <c r="N342" t="s">
        <v>930</v>
      </c>
      <c r="O342" t="s">
        <v>1028</v>
      </c>
      <c r="P342" s="335">
        <v>592361.93900000001</v>
      </c>
    </row>
    <row r="343" spans="11:16" ht="14.4">
      <c r="K343" t="s">
        <v>1137</v>
      </c>
      <c r="L343">
        <v>1010307</v>
      </c>
      <c r="M343" t="s">
        <v>573</v>
      </c>
      <c r="N343" t="s">
        <v>1300</v>
      </c>
      <c r="O343" t="s">
        <v>1301</v>
      </c>
      <c r="P343" s="335">
        <v>72884112.522</v>
      </c>
    </row>
    <row r="344" spans="11:16" ht="14.4">
      <c r="K344" t="s">
        <v>1137</v>
      </c>
      <c r="L344">
        <v>1010502</v>
      </c>
      <c r="M344" t="s">
        <v>585</v>
      </c>
      <c r="N344">
        <v>1</v>
      </c>
      <c r="O344" t="s">
        <v>1142</v>
      </c>
      <c r="P344" s="335">
        <v>248801.96100000001</v>
      </c>
    </row>
    <row r="345" spans="11:16" ht="14.4">
      <c r="K345" t="s">
        <v>1137</v>
      </c>
      <c r="L345">
        <v>1010502</v>
      </c>
      <c r="M345" t="s">
        <v>585</v>
      </c>
      <c r="N345">
        <v>2</v>
      </c>
      <c r="O345" t="s">
        <v>1143</v>
      </c>
      <c r="P345" s="335">
        <v>72388.865000000005</v>
      </c>
    </row>
    <row r="346" spans="11:16" ht="14.4">
      <c r="K346" t="s">
        <v>1137</v>
      </c>
      <c r="L346">
        <v>1010503</v>
      </c>
      <c r="M346" t="s">
        <v>586</v>
      </c>
      <c r="N346" t="s">
        <v>1384</v>
      </c>
      <c r="O346" t="s">
        <v>1384</v>
      </c>
      <c r="P346" s="335">
        <v>122726.26700000001</v>
      </c>
    </row>
    <row r="347" spans="11:16" ht="14.4">
      <c r="K347" t="s">
        <v>1137</v>
      </c>
      <c r="L347">
        <v>1010701</v>
      </c>
      <c r="M347" t="s">
        <v>1200</v>
      </c>
      <c r="N347">
        <v>4</v>
      </c>
      <c r="O347" t="s">
        <v>588</v>
      </c>
      <c r="P347" s="335">
        <v>3000</v>
      </c>
    </row>
    <row r="348" spans="11:16" ht="14.4">
      <c r="K348" t="s">
        <v>1137</v>
      </c>
      <c r="L348">
        <v>101030501</v>
      </c>
      <c r="M348" t="s">
        <v>557</v>
      </c>
      <c r="N348">
        <v>1</v>
      </c>
      <c r="O348" t="s">
        <v>558</v>
      </c>
      <c r="P348" s="335">
        <v>1121043.4920000001</v>
      </c>
    </row>
    <row r="349" spans="11:16" ht="14.4">
      <c r="K349" t="s">
        <v>1137</v>
      </c>
      <c r="L349">
        <v>101030501</v>
      </c>
      <c r="M349" t="s">
        <v>557</v>
      </c>
      <c r="N349">
        <v>2</v>
      </c>
      <c r="O349" t="s">
        <v>559</v>
      </c>
      <c r="P349" s="335">
        <v>109965</v>
      </c>
    </row>
    <row r="350" spans="11:16" ht="14.4">
      <c r="K350" t="s">
        <v>1137</v>
      </c>
      <c r="L350">
        <v>101030502</v>
      </c>
      <c r="M350" t="s">
        <v>560</v>
      </c>
      <c r="N350">
        <v>1</v>
      </c>
      <c r="O350" t="s">
        <v>561</v>
      </c>
      <c r="P350" s="335">
        <v>914742.97600000002</v>
      </c>
    </row>
    <row r="351" spans="11:16" ht="14.4">
      <c r="K351" t="s">
        <v>1137</v>
      </c>
      <c r="L351">
        <v>101030503</v>
      </c>
      <c r="M351" t="s">
        <v>562</v>
      </c>
      <c r="N351" t="s">
        <v>1384</v>
      </c>
      <c r="O351" t="s">
        <v>1384</v>
      </c>
      <c r="P351" s="335">
        <v>1391533.827</v>
      </c>
    </row>
    <row r="352" spans="11:16" ht="14.4">
      <c r="K352" t="s">
        <v>1137</v>
      </c>
      <c r="L352">
        <v>101030506</v>
      </c>
      <c r="M352" t="s">
        <v>563</v>
      </c>
      <c r="N352">
        <v>1</v>
      </c>
      <c r="O352" t="s">
        <v>563</v>
      </c>
      <c r="P352" s="335">
        <v>26308.575000000001</v>
      </c>
    </row>
    <row r="353" spans="11:16" ht="14.4">
      <c r="K353" t="s">
        <v>1137</v>
      </c>
      <c r="L353">
        <v>101030507</v>
      </c>
      <c r="M353" t="s">
        <v>564</v>
      </c>
      <c r="N353">
        <v>1</v>
      </c>
      <c r="O353" t="s">
        <v>565</v>
      </c>
      <c r="P353" s="335">
        <v>1610522.719</v>
      </c>
    </row>
    <row r="354" spans="11:16" ht="14.4">
      <c r="K354" t="s">
        <v>1137</v>
      </c>
      <c r="L354">
        <v>101030507</v>
      </c>
      <c r="M354" t="s">
        <v>564</v>
      </c>
      <c r="N354">
        <v>2</v>
      </c>
      <c r="O354" t="s">
        <v>566</v>
      </c>
      <c r="P354" s="335">
        <v>973.54100000000005</v>
      </c>
    </row>
    <row r="355" spans="11:16" ht="14.4">
      <c r="K355" t="s">
        <v>1137</v>
      </c>
      <c r="L355">
        <v>101030507</v>
      </c>
      <c r="M355" t="s">
        <v>564</v>
      </c>
      <c r="N355">
        <v>3</v>
      </c>
      <c r="O355" t="s">
        <v>561</v>
      </c>
      <c r="P355" s="335">
        <v>207118.04500000001</v>
      </c>
    </row>
    <row r="356" spans="11:16" ht="14.4">
      <c r="K356" t="s">
        <v>1137</v>
      </c>
      <c r="L356">
        <v>101030507</v>
      </c>
      <c r="M356" t="s">
        <v>564</v>
      </c>
      <c r="N356">
        <v>4</v>
      </c>
      <c r="O356" t="s">
        <v>567</v>
      </c>
      <c r="P356" s="335">
        <v>1552.221</v>
      </c>
    </row>
    <row r="357" spans="11:16" ht="14.4">
      <c r="K357" t="s">
        <v>1137</v>
      </c>
      <c r="L357">
        <v>101030507</v>
      </c>
      <c r="M357" t="s">
        <v>564</v>
      </c>
      <c r="N357">
        <v>5</v>
      </c>
      <c r="O357" t="s">
        <v>568</v>
      </c>
      <c r="P357" s="335">
        <v>218980.76699999999</v>
      </c>
    </row>
    <row r="358" spans="11:16" ht="14.4">
      <c r="K358" t="s">
        <v>1137</v>
      </c>
      <c r="L358">
        <v>101030508</v>
      </c>
      <c r="M358" t="s">
        <v>1027</v>
      </c>
      <c r="N358" t="s">
        <v>1384</v>
      </c>
      <c r="O358" t="s">
        <v>1384</v>
      </c>
      <c r="P358" s="335">
        <v>387939.20899999997</v>
      </c>
    </row>
    <row r="359" spans="11:16" ht="14.4">
      <c r="K359" t="s">
        <v>1137</v>
      </c>
      <c r="L359">
        <v>101030601</v>
      </c>
      <c r="M359" t="s">
        <v>570</v>
      </c>
      <c r="N359">
        <v>98</v>
      </c>
      <c r="O359" t="s">
        <v>990</v>
      </c>
      <c r="P359" s="335">
        <v>215000</v>
      </c>
    </row>
    <row r="360" spans="11:16" ht="14.4">
      <c r="K360" t="s">
        <v>1137</v>
      </c>
      <c r="L360">
        <v>101030601</v>
      </c>
      <c r="M360" t="s">
        <v>570</v>
      </c>
      <c r="N360" t="s">
        <v>571</v>
      </c>
      <c r="O360" t="s">
        <v>1138</v>
      </c>
      <c r="P360" s="335">
        <v>252243.772</v>
      </c>
    </row>
    <row r="361" spans="11:16" ht="14.4">
      <c r="K361" t="s">
        <v>1137</v>
      </c>
      <c r="L361">
        <v>101030601</v>
      </c>
      <c r="M361" t="s">
        <v>570</v>
      </c>
      <c r="N361" t="s">
        <v>924</v>
      </c>
      <c r="O361" t="s">
        <v>925</v>
      </c>
      <c r="P361" s="335">
        <v>10</v>
      </c>
    </row>
    <row r="362" spans="11:16" ht="14.4">
      <c r="K362" t="s">
        <v>1137</v>
      </c>
      <c r="L362">
        <v>101030601</v>
      </c>
      <c r="M362" t="s">
        <v>570</v>
      </c>
      <c r="N362" t="s">
        <v>1283</v>
      </c>
      <c r="O362" t="s">
        <v>1284</v>
      </c>
      <c r="P362" s="335">
        <v>96</v>
      </c>
    </row>
    <row r="363" spans="11:16" ht="14.4">
      <c r="K363" t="s">
        <v>1137</v>
      </c>
      <c r="L363">
        <v>101030601</v>
      </c>
      <c r="M363" t="s">
        <v>570</v>
      </c>
      <c r="N363" t="s">
        <v>926</v>
      </c>
      <c r="O363" t="s">
        <v>927</v>
      </c>
      <c r="P363" s="335">
        <v>1048.8</v>
      </c>
    </row>
    <row r="364" spans="11:16" ht="14.4">
      <c r="K364" t="s">
        <v>1137</v>
      </c>
      <c r="L364">
        <v>101030601</v>
      </c>
      <c r="M364" t="s">
        <v>570</v>
      </c>
      <c r="N364" t="s">
        <v>1285</v>
      </c>
      <c r="O364" t="s">
        <v>1286</v>
      </c>
      <c r="P364" s="335">
        <v>357351.2</v>
      </c>
    </row>
    <row r="365" spans="11:16" ht="14.4">
      <c r="K365" t="s">
        <v>1137</v>
      </c>
      <c r="L365">
        <v>101030601</v>
      </c>
      <c r="M365" t="s">
        <v>570</v>
      </c>
      <c r="N365" t="s">
        <v>1287</v>
      </c>
      <c r="O365" t="s">
        <v>1288</v>
      </c>
      <c r="P365" s="335">
        <v>147500</v>
      </c>
    </row>
    <row r="366" spans="11:16" ht="14.4">
      <c r="K366" t="s">
        <v>1137</v>
      </c>
      <c r="L366">
        <v>101030601</v>
      </c>
      <c r="M366" t="s">
        <v>570</v>
      </c>
      <c r="N366" t="s">
        <v>1289</v>
      </c>
      <c r="O366" t="s">
        <v>1290</v>
      </c>
      <c r="P366" s="335">
        <v>700000</v>
      </c>
    </row>
    <row r="367" spans="11:16" ht="14.4">
      <c r="K367" t="s">
        <v>1137</v>
      </c>
      <c r="L367">
        <v>101030601</v>
      </c>
      <c r="M367" t="s">
        <v>570</v>
      </c>
      <c r="N367" t="s">
        <v>572</v>
      </c>
      <c r="O367" t="s">
        <v>1291</v>
      </c>
      <c r="P367" s="335">
        <v>1176178.0930000001</v>
      </c>
    </row>
    <row r="368" spans="11:16" ht="14.4">
      <c r="K368" t="s">
        <v>1137</v>
      </c>
      <c r="L368">
        <v>101030601</v>
      </c>
      <c r="M368" t="s">
        <v>570</v>
      </c>
      <c r="N368" t="s">
        <v>899</v>
      </c>
      <c r="O368" t="s">
        <v>900</v>
      </c>
      <c r="P368" s="335">
        <v>489057.05699999997</v>
      </c>
    </row>
    <row r="369" spans="11:16" ht="14.4">
      <c r="K369" t="s">
        <v>1137</v>
      </c>
      <c r="L369">
        <v>101030601</v>
      </c>
      <c r="M369" t="s">
        <v>570</v>
      </c>
      <c r="N369" t="s">
        <v>928</v>
      </c>
      <c r="O369" t="s">
        <v>929</v>
      </c>
      <c r="P369" s="335">
        <v>316685.46799999999</v>
      </c>
    </row>
    <row r="370" spans="11:16" ht="14.4">
      <c r="K370" t="s">
        <v>1137</v>
      </c>
      <c r="L370">
        <v>101030601</v>
      </c>
      <c r="M370" t="s">
        <v>570</v>
      </c>
      <c r="N370" t="s">
        <v>632</v>
      </c>
      <c r="O370" t="s">
        <v>633</v>
      </c>
      <c r="P370" s="335">
        <v>615.05999999999995</v>
      </c>
    </row>
    <row r="371" spans="11:16" ht="14.4">
      <c r="K371" t="s">
        <v>1137</v>
      </c>
      <c r="L371">
        <v>101030601</v>
      </c>
      <c r="M371" t="s">
        <v>570</v>
      </c>
      <c r="N371" t="s">
        <v>634</v>
      </c>
      <c r="O371" t="s">
        <v>635</v>
      </c>
      <c r="P371" s="335">
        <v>2026.912</v>
      </c>
    </row>
    <row r="372" spans="11:16" ht="14.4">
      <c r="K372" t="s">
        <v>1137</v>
      </c>
      <c r="L372">
        <v>101030601</v>
      </c>
      <c r="M372" t="s">
        <v>570</v>
      </c>
      <c r="N372" t="s">
        <v>1292</v>
      </c>
      <c r="O372" t="s">
        <v>1293</v>
      </c>
      <c r="P372" s="335">
        <v>1931.6</v>
      </c>
    </row>
    <row r="373" spans="11:16" ht="14.4">
      <c r="K373" t="s">
        <v>1137</v>
      </c>
      <c r="L373">
        <v>101030601</v>
      </c>
      <c r="M373" t="s">
        <v>570</v>
      </c>
      <c r="N373" t="s">
        <v>650</v>
      </c>
      <c r="O373" t="s">
        <v>651</v>
      </c>
      <c r="P373" s="335">
        <v>1009.972</v>
      </c>
    </row>
    <row r="374" spans="11:16" ht="14.4">
      <c r="K374" t="s">
        <v>1137</v>
      </c>
      <c r="L374">
        <v>101030601</v>
      </c>
      <c r="M374" t="s">
        <v>570</v>
      </c>
      <c r="N374" t="s">
        <v>1237</v>
      </c>
      <c r="O374" t="s">
        <v>1238</v>
      </c>
      <c r="P374" s="335">
        <v>105</v>
      </c>
    </row>
    <row r="375" spans="11:16" ht="14.4">
      <c r="K375" t="s">
        <v>1137</v>
      </c>
      <c r="L375">
        <v>101030601</v>
      </c>
      <c r="M375" t="s">
        <v>570</v>
      </c>
      <c r="N375" t="s">
        <v>1228</v>
      </c>
      <c r="O375" t="s">
        <v>1229</v>
      </c>
      <c r="P375" s="335">
        <v>250</v>
      </c>
    </row>
    <row r="376" spans="11:16" ht="14.4">
      <c r="K376" t="s">
        <v>1137</v>
      </c>
      <c r="L376">
        <v>101030601</v>
      </c>
      <c r="M376" t="s">
        <v>570</v>
      </c>
      <c r="N376" t="s">
        <v>1230</v>
      </c>
      <c r="O376" t="s">
        <v>1294</v>
      </c>
      <c r="P376" s="335">
        <v>363</v>
      </c>
    </row>
    <row r="377" spans="11:16" ht="14.4">
      <c r="K377" t="s">
        <v>1137</v>
      </c>
      <c r="L377">
        <v>101030601</v>
      </c>
      <c r="M377" t="s">
        <v>570</v>
      </c>
      <c r="N377" t="s">
        <v>850</v>
      </c>
      <c r="O377" t="s">
        <v>851</v>
      </c>
      <c r="P377" s="335">
        <v>12827.5</v>
      </c>
    </row>
    <row r="378" spans="11:16" ht="14.4">
      <c r="K378" t="s">
        <v>1137</v>
      </c>
      <c r="L378">
        <v>101030601</v>
      </c>
      <c r="M378" t="s">
        <v>570</v>
      </c>
      <c r="N378" t="s">
        <v>1206</v>
      </c>
      <c r="O378" t="s">
        <v>1207</v>
      </c>
      <c r="P378" s="335">
        <v>0.2</v>
      </c>
    </row>
    <row r="379" spans="11:16" ht="14.4">
      <c r="K379" t="s">
        <v>1137</v>
      </c>
      <c r="L379">
        <v>101030601</v>
      </c>
      <c r="M379" t="s">
        <v>570</v>
      </c>
      <c r="N379" t="s">
        <v>1196</v>
      </c>
      <c r="O379" t="s">
        <v>1197</v>
      </c>
      <c r="P379" s="335">
        <v>10738.094999999999</v>
      </c>
    </row>
    <row r="380" spans="11:16" ht="14.4">
      <c r="K380" t="s">
        <v>1137</v>
      </c>
      <c r="L380">
        <v>101030601</v>
      </c>
      <c r="M380" t="s">
        <v>570</v>
      </c>
      <c r="N380" t="s">
        <v>1295</v>
      </c>
      <c r="O380" t="s">
        <v>1296</v>
      </c>
      <c r="P380" s="335">
        <v>130</v>
      </c>
    </row>
    <row r="381" spans="11:16" ht="14.4">
      <c r="K381" t="s">
        <v>1137</v>
      </c>
      <c r="L381">
        <v>101039901</v>
      </c>
      <c r="M381" t="s">
        <v>1140</v>
      </c>
      <c r="N381" t="s">
        <v>1384</v>
      </c>
      <c r="O381" t="s">
        <v>1384</v>
      </c>
      <c r="P381" s="335">
        <v>-72884112.522</v>
      </c>
    </row>
    <row r="382" spans="11:16" ht="14.4">
      <c r="K382" t="s">
        <v>1383</v>
      </c>
      <c r="L382">
        <v>1020502</v>
      </c>
      <c r="M382" t="s">
        <v>584</v>
      </c>
      <c r="N382" t="s">
        <v>1384</v>
      </c>
      <c r="O382" t="s">
        <v>1384</v>
      </c>
      <c r="P382" s="335">
        <v>3643111.588</v>
      </c>
    </row>
    <row r="383" spans="11:16" ht="14.4">
      <c r="K383" t="s">
        <v>181</v>
      </c>
      <c r="L383">
        <v>40203</v>
      </c>
      <c r="M383" t="s">
        <v>729</v>
      </c>
      <c r="N383">
        <v>1</v>
      </c>
      <c r="O383" t="s">
        <v>1163</v>
      </c>
      <c r="P383" s="335">
        <v>-97076.517000000007</v>
      </c>
    </row>
    <row r="384" spans="11:16" ht="14.4">
      <c r="K384" t="s">
        <v>181</v>
      </c>
      <c r="L384">
        <v>40208</v>
      </c>
      <c r="M384" t="s">
        <v>730</v>
      </c>
      <c r="N384">
        <v>1</v>
      </c>
      <c r="O384" t="s">
        <v>1163</v>
      </c>
      <c r="P384" s="335">
        <v>-174420.345</v>
      </c>
    </row>
    <row r="385" spans="11:16" ht="14.4">
      <c r="K385" t="s">
        <v>181</v>
      </c>
      <c r="L385">
        <v>40208</v>
      </c>
      <c r="M385" t="s">
        <v>730</v>
      </c>
      <c r="N385">
        <v>2</v>
      </c>
      <c r="O385" t="s">
        <v>587</v>
      </c>
      <c r="P385" s="335">
        <v>-4199.0879999999997</v>
      </c>
    </row>
    <row r="386" spans="11:16" ht="14.4">
      <c r="K386" t="s">
        <v>181</v>
      </c>
      <c r="L386">
        <v>40208</v>
      </c>
      <c r="M386" t="s">
        <v>730</v>
      </c>
      <c r="N386">
        <v>4</v>
      </c>
      <c r="O386" t="s">
        <v>588</v>
      </c>
      <c r="P386" s="335">
        <v>-2089068.2250000001</v>
      </c>
    </row>
    <row r="387" spans="11:16" ht="14.4">
      <c r="K387" t="s">
        <v>181</v>
      </c>
      <c r="L387">
        <v>40208</v>
      </c>
      <c r="M387" t="s">
        <v>730</v>
      </c>
      <c r="N387">
        <v>6</v>
      </c>
      <c r="O387" t="s">
        <v>909</v>
      </c>
      <c r="P387" s="335">
        <v>-1965.627</v>
      </c>
    </row>
    <row r="388" spans="11:16" ht="14.4">
      <c r="K388" t="s">
        <v>181</v>
      </c>
      <c r="L388">
        <v>40210</v>
      </c>
      <c r="M388" t="s">
        <v>1376</v>
      </c>
      <c r="N388" t="s">
        <v>1384</v>
      </c>
      <c r="O388" t="s">
        <v>1384</v>
      </c>
      <c r="P388" s="335">
        <v>-97731.938999999998</v>
      </c>
    </row>
    <row r="389" spans="11:16" ht="14.4">
      <c r="K389" t="s">
        <v>181</v>
      </c>
      <c r="L389">
        <v>50326</v>
      </c>
      <c r="M389" t="s">
        <v>767</v>
      </c>
      <c r="N389">
        <v>1</v>
      </c>
      <c r="O389" t="s">
        <v>1163</v>
      </c>
      <c r="P389" s="335">
        <v>595991.08600000001</v>
      </c>
    </row>
    <row r="390" spans="11:16" ht="14.4">
      <c r="K390" t="s">
        <v>181</v>
      </c>
      <c r="L390">
        <v>50701</v>
      </c>
      <c r="M390" t="s">
        <v>799</v>
      </c>
      <c r="N390">
        <v>1</v>
      </c>
      <c r="O390" t="s">
        <v>1163</v>
      </c>
      <c r="P390" s="335">
        <v>742331.19299999997</v>
      </c>
    </row>
    <row r="391" spans="11:16" ht="14.4">
      <c r="K391" t="s">
        <v>181</v>
      </c>
      <c r="L391">
        <v>50701</v>
      </c>
      <c r="M391" t="s">
        <v>799</v>
      </c>
      <c r="N391">
        <v>2</v>
      </c>
      <c r="O391" t="s">
        <v>587</v>
      </c>
      <c r="P391" s="335">
        <v>213.33600000000001</v>
      </c>
    </row>
    <row r="392" spans="11:16" ht="14.4">
      <c r="K392" t="s">
        <v>181</v>
      </c>
      <c r="L392">
        <v>50703</v>
      </c>
      <c r="M392" t="s">
        <v>800</v>
      </c>
      <c r="N392">
        <v>1</v>
      </c>
      <c r="O392" t="s">
        <v>1163</v>
      </c>
      <c r="P392" s="335">
        <v>2539047.429</v>
      </c>
    </row>
    <row r="393" spans="11:16" ht="14.4">
      <c r="K393" t="s">
        <v>181</v>
      </c>
      <c r="L393">
        <v>50703</v>
      </c>
      <c r="M393" t="s">
        <v>800</v>
      </c>
      <c r="N393">
        <v>2</v>
      </c>
      <c r="O393" t="s">
        <v>587</v>
      </c>
      <c r="P393" s="335">
        <v>85422.789000000004</v>
      </c>
    </row>
    <row r="394" spans="11:16" ht="14.4">
      <c r="K394" t="s">
        <v>181</v>
      </c>
      <c r="L394">
        <v>50703</v>
      </c>
      <c r="M394" t="s">
        <v>800</v>
      </c>
      <c r="N394">
        <v>3</v>
      </c>
      <c r="O394" t="s">
        <v>675</v>
      </c>
      <c r="P394" s="335">
        <v>160</v>
      </c>
    </row>
    <row r="395" spans="11:16" ht="14.4">
      <c r="K395" t="s">
        <v>181</v>
      </c>
      <c r="L395">
        <v>50703</v>
      </c>
      <c r="M395" t="s">
        <v>800</v>
      </c>
      <c r="N395">
        <v>4</v>
      </c>
      <c r="O395" t="s">
        <v>588</v>
      </c>
      <c r="P395" s="335">
        <v>648829.93200000003</v>
      </c>
    </row>
    <row r="396" spans="11:16" ht="14.4">
      <c r="K396" t="s">
        <v>181</v>
      </c>
      <c r="L396">
        <v>50703</v>
      </c>
      <c r="M396" t="s">
        <v>800</v>
      </c>
      <c r="N396">
        <v>5</v>
      </c>
      <c r="O396" t="s">
        <v>589</v>
      </c>
      <c r="P396" s="335">
        <v>120289.14599999999</v>
      </c>
    </row>
    <row r="397" spans="11:16" ht="14.4">
      <c r="K397" t="s">
        <v>181</v>
      </c>
      <c r="L397">
        <v>50703</v>
      </c>
      <c r="M397" t="s">
        <v>800</v>
      </c>
      <c r="N397">
        <v>6</v>
      </c>
      <c r="O397" t="s">
        <v>909</v>
      </c>
      <c r="P397" s="335">
        <v>21367.809000000001</v>
      </c>
    </row>
    <row r="398" spans="11:16" ht="14.4">
      <c r="K398" t="s">
        <v>181</v>
      </c>
      <c r="L398">
        <v>50706</v>
      </c>
      <c r="M398" t="s">
        <v>803</v>
      </c>
      <c r="N398">
        <v>1</v>
      </c>
      <c r="O398" t="s">
        <v>1163</v>
      </c>
      <c r="P398" s="335">
        <v>69410.637000000002</v>
      </c>
    </row>
    <row r="399" spans="11:16" ht="14.4">
      <c r="K399" t="s">
        <v>241</v>
      </c>
      <c r="L399">
        <v>2020303</v>
      </c>
      <c r="M399" t="s">
        <v>663</v>
      </c>
      <c r="N399">
        <v>1</v>
      </c>
      <c r="O399" t="s">
        <v>697</v>
      </c>
      <c r="P399" s="335">
        <v>-11455690.647</v>
      </c>
    </row>
    <row r="400" spans="11:16" ht="14.4">
      <c r="K400" t="s">
        <v>241</v>
      </c>
      <c r="L400">
        <v>2020303</v>
      </c>
      <c r="M400" t="s">
        <v>663</v>
      </c>
      <c r="N400" t="s">
        <v>874</v>
      </c>
      <c r="O400" t="s">
        <v>875</v>
      </c>
      <c r="P400" s="335">
        <v>-938490.30099999998</v>
      </c>
    </row>
    <row r="401" spans="11:16" ht="14.4">
      <c r="K401" t="s">
        <v>241</v>
      </c>
      <c r="L401">
        <v>2020306</v>
      </c>
      <c r="M401" t="s">
        <v>951</v>
      </c>
      <c r="N401" t="s">
        <v>954</v>
      </c>
      <c r="O401" t="s">
        <v>955</v>
      </c>
      <c r="P401" s="335">
        <v>-5570000</v>
      </c>
    </row>
    <row r="402" spans="11:16" ht="14.4">
      <c r="K402" t="s">
        <v>241</v>
      </c>
      <c r="L402">
        <v>2020306</v>
      </c>
      <c r="M402" t="s">
        <v>951</v>
      </c>
      <c r="N402" t="s">
        <v>958</v>
      </c>
      <c r="O402" t="s">
        <v>959</v>
      </c>
      <c r="P402" s="335">
        <v>-775000</v>
      </c>
    </row>
    <row r="403" spans="11:16" ht="14.4">
      <c r="K403" t="s">
        <v>241</v>
      </c>
      <c r="L403">
        <v>2020306</v>
      </c>
      <c r="M403" t="s">
        <v>951</v>
      </c>
      <c r="N403" t="s">
        <v>962</v>
      </c>
      <c r="O403" t="s">
        <v>963</v>
      </c>
      <c r="P403" s="335">
        <v>-250000</v>
      </c>
    </row>
    <row r="404" spans="11:16" ht="14.4">
      <c r="K404" t="s">
        <v>241</v>
      </c>
      <c r="L404">
        <v>2020306</v>
      </c>
      <c r="M404" t="s">
        <v>951</v>
      </c>
      <c r="N404" t="s">
        <v>966</v>
      </c>
      <c r="O404" t="s">
        <v>967</v>
      </c>
      <c r="P404" s="335">
        <v>-3625000</v>
      </c>
    </row>
    <row r="405" spans="11:16" ht="14.4">
      <c r="K405" t="s">
        <v>241</v>
      </c>
      <c r="L405">
        <v>2020306</v>
      </c>
      <c r="M405" t="s">
        <v>951</v>
      </c>
      <c r="N405" t="s">
        <v>970</v>
      </c>
      <c r="O405" t="s">
        <v>971</v>
      </c>
      <c r="P405" s="335">
        <v>-400000</v>
      </c>
    </row>
    <row r="406" spans="11:16" ht="14.4">
      <c r="K406" t="s">
        <v>241</v>
      </c>
      <c r="L406">
        <v>2020306</v>
      </c>
      <c r="M406" t="s">
        <v>951</v>
      </c>
      <c r="N406" t="s">
        <v>974</v>
      </c>
      <c r="O406" t="s">
        <v>975</v>
      </c>
      <c r="P406" s="335">
        <v>-11357014.275</v>
      </c>
    </row>
    <row r="407" spans="11:16" ht="14.4">
      <c r="K407" t="s">
        <v>241</v>
      </c>
      <c r="L407">
        <v>2020306</v>
      </c>
      <c r="M407" t="s">
        <v>951</v>
      </c>
      <c r="N407" t="s">
        <v>1363</v>
      </c>
      <c r="O407" t="s">
        <v>1364</v>
      </c>
      <c r="P407" s="335">
        <v>-8040446.3870000001</v>
      </c>
    </row>
    <row r="408" spans="11:16" ht="14.4">
      <c r="K408" t="s">
        <v>241</v>
      </c>
      <c r="L408">
        <v>2020306</v>
      </c>
      <c r="M408" t="s">
        <v>951</v>
      </c>
      <c r="N408" t="s">
        <v>1245</v>
      </c>
      <c r="O408" t="s">
        <v>1246</v>
      </c>
      <c r="P408" s="335">
        <v>-2486627.8679999998</v>
      </c>
    </row>
    <row r="409" spans="11:16" ht="14.4">
      <c r="K409" t="s">
        <v>241</v>
      </c>
      <c r="L409">
        <v>2020306</v>
      </c>
      <c r="M409" t="s">
        <v>951</v>
      </c>
      <c r="N409" t="s">
        <v>1216</v>
      </c>
      <c r="O409" t="s">
        <v>1217</v>
      </c>
      <c r="P409" s="335">
        <v>-245731.85800000001</v>
      </c>
    </row>
    <row r="410" spans="11:16" ht="14.4">
      <c r="K410" t="s">
        <v>241</v>
      </c>
      <c r="L410">
        <v>2020306</v>
      </c>
      <c r="M410" t="s">
        <v>951</v>
      </c>
      <c r="N410" t="s">
        <v>1365</v>
      </c>
      <c r="O410" t="s">
        <v>1366</v>
      </c>
      <c r="P410" s="335">
        <v>272134.98100000003</v>
      </c>
    </row>
    <row r="411" spans="11:16" ht="14.4">
      <c r="K411" t="s">
        <v>241</v>
      </c>
      <c r="L411">
        <v>2020306</v>
      </c>
      <c r="M411" t="s">
        <v>951</v>
      </c>
      <c r="N411" t="s">
        <v>1045</v>
      </c>
      <c r="O411" t="s">
        <v>1046</v>
      </c>
      <c r="P411" s="335">
        <v>-29108581.432999998</v>
      </c>
    </row>
    <row r="412" spans="11:16" ht="14.4">
      <c r="K412" t="s">
        <v>241</v>
      </c>
      <c r="L412">
        <v>2020306</v>
      </c>
      <c r="M412" t="s">
        <v>951</v>
      </c>
      <c r="N412" t="s">
        <v>1047</v>
      </c>
      <c r="O412" t="s">
        <v>1048</v>
      </c>
      <c r="P412" s="335">
        <v>-6465065.7000000002</v>
      </c>
    </row>
    <row r="413" spans="11:16" ht="14.4">
      <c r="K413" t="s">
        <v>241</v>
      </c>
      <c r="L413">
        <v>2020306</v>
      </c>
      <c r="M413" t="s">
        <v>951</v>
      </c>
      <c r="N413" t="s">
        <v>1049</v>
      </c>
      <c r="O413" t="s">
        <v>1367</v>
      </c>
      <c r="P413" s="335">
        <v>6594601.8099999996</v>
      </c>
    </row>
    <row r="414" spans="11:16" ht="14.4">
      <c r="K414" t="s">
        <v>241</v>
      </c>
      <c r="L414">
        <v>2020306</v>
      </c>
      <c r="M414" t="s">
        <v>951</v>
      </c>
      <c r="N414" t="s">
        <v>1370</v>
      </c>
      <c r="O414" t="s">
        <v>1371</v>
      </c>
      <c r="P414" s="335">
        <v>12003821.059</v>
      </c>
    </row>
    <row r="415" spans="11:16" ht="14.4">
      <c r="K415" t="s">
        <v>241</v>
      </c>
      <c r="L415">
        <v>2020306</v>
      </c>
      <c r="M415" t="s">
        <v>951</v>
      </c>
      <c r="N415" t="s">
        <v>1372</v>
      </c>
      <c r="O415" t="s">
        <v>1373</v>
      </c>
      <c r="P415" s="335">
        <v>2780714.878</v>
      </c>
    </row>
    <row r="416" spans="11:16" ht="14.4">
      <c r="K416" t="s">
        <v>169</v>
      </c>
      <c r="L416">
        <v>2010206</v>
      </c>
      <c r="M416" t="s">
        <v>943</v>
      </c>
      <c r="N416" t="s">
        <v>1253</v>
      </c>
      <c r="O416" t="s">
        <v>931</v>
      </c>
      <c r="P416" s="335">
        <v>-67882462.828999996</v>
      </c>
    </row>
    <row r="417" spans="11:16" ht="14.4">
      <c r="K417" t="s">
        <v>169</v>
      </c>
      <c r="L417">
        <v>2010303</v>
      </c>
      <c r="M417" t="s">
        <v>946</v>
      </c>
      <c r="N417" t="s">
        <v>1384</v>
      </c>
      <c r="O417" t="s">
        <v>1384</v>
      </c>
      <c r="P417" s="335">
        <v>-472981.533</v>
      </c>
    </row>
    <row r="418" spans="11:16" ht="14.4">
      <c r="K418" t="s">
        <v>169</v>
      </c>
      <c r="L418">
        <v>2010305</v>
      </c>
      <c r="M418" t="s">
        <v>666</v>
      </c>
      <c r="N418">
        <v>11</v>
      </c>
      <c r="O418" t="s">
        <v>1352</v>
      </c>
      <c r="P418" s="335">
        <v>-1839.529</v>
      </c>
    </row>
    <row r="419" spans="11:16" ht="14.4">
      <c r="K419" t="s">
        <v>169</v>
      </c>
      <c r="L419">
        <v>2010305</v>
      </c>
      <c r="M419" t="s">
        <v>666</v>
      </c>
      <c r="N419">
        <v>17</v>
      </c>
      <c r="O419" t="s">
        <v>947</v>
      </c>
      <c r="P419" s="335">
        <v>-570600</v>
      </c>
    </row>
    <row r="420" spans="11:16" ht="14.4">
      <c r="K420" t="s">
        <v>169</v>
      </c>
      <c r="L420">
        <v>2010305</v>
      </c>
      <c r="M420" t="s">
        <v>666</v>
      </c>
      <c r="N420">
        <v>27</v>
      </c>
      <c r="O420" t="s">
        <v>1353</v>
      </c>
      <c r="P420" s="335">
        <v>-750.00199999999995</v>
      </c>
    </row>
    <row r="421" spans="11:16" ht="14.4">
      <c r="K421" t="s">
        <v>169</v>
      </c>
      <c r="L421">
        <v>2010305</v>
      </c>
      <c r="M421" t="s">
        <v>666</v>
      </c>
      <c r="N421">
        <v>30</v>
      </c>
      <c r="O421" t="s">
        <v>1039</v>
      </c>
      <c r="P421" s="335">
        <v>-1200</v>
      </c>
    </row>
    <row r="422" spans="11:16" ht="14.4">
      <c r="K422" t="s">
        <v>169</v>
      </c>
      <c r="L422">
        <v>2010305</v>
      </c>
      <c r="M422" t="s">
        <v>666</v>
      </c>
      <c r="N422">
        <v>34</v>
      </c>
      <c r="O422" t="s">
        <v>1186</v>
      </c>
      <c r="P422" s="335">
        <v>-1193399.203</v>
      </c>
    </row>
    <row r="423" spans="11:16" ht="14.4">
      <c r="K423" t="s">
        <v>169</v>
      </c>
      <c r="L423">
        <v>2010306</v>
      </c>
      <c r="M423" t="s">
        <v>663</v>
      </c>
      <c r="N423">
        <v>3</v>
      </c>
      <c r="O423" t="s">
        <v>667</v>
      </c>
      <c r="P423" s="335">
        <v>-706698.38600000006</v>
      </c>
    </row>
    <row r="424" spans="11:16" ht="14.4">
      <c r="K424" t="s">
        <v>169</v>
      </c>
      <c r="L424">
        <v>2010306</v>
      </c>
      <c r="M424" t="s">
        <v>663</v>
      </c>
      <c r="N424">
        <v>4</v>
      </c>
      <c r="O424" t="s">
        <v>668</v>
      </c>
      <c r="P424" s="335">
        <v>-153792.617</v>
      </c>
    </row>
    <row r="425" spans="11:16" ht="14.4">
      <c r="K425" t="s">
        <v>169</v>
      </c>
      <c r="L425">
        <v>2010306</v>
      </c>
      <c r="M425" t="s">
        <v>663</v>
      </c>
      <c r="N425">
        <v>6</v>
      </c>
      <c r="O425" t="s">
        <v>669</v>
      </c>
      <c r="P425" s="335">
        <v>-28016.288</v>
      </c>
    </row>
    <row r="426" spans="11:16" ht="14.4">
      <c r="K426" t="s">
        <v>169</v>
      </c>
      <c r="L426">
        <v>2010306</v>
      </c>
      <c r="M426" t="s">
        <v>663</v>
      </c>
      <c r="N426">
        <v>9</v>
      </c>
      <c r="O426" t="s">
        <v>670</v>
      </c>
      <c r="P426" s="335">
        <v>-600</v>
      </c>
    </row>
    <row r="427" spans="11:16" ht="14.4">
      <c r="K427" t="s">
        <v>169</v>
      </c>
      <c r="L427">
        <v>2010306</v>
      </c>
      <c r="M427" t="s">
        <v>663</v>
      </c>
      <c r="N427">
        <v>11</v>
      </c>
      <c r="O427" t="s">
        <v>1354</v>
      </c>
      <c r="P427" s="335">
        <v>-3916.366</v>
      </c>
    </row>
    <row r="428" spans="11:16" ht="14.4">
      <c r="K428" t="s">
        <v>169</v>
      </c>
      <c r="L428">
        <v>2010306</v>
      </c>
      <c r="M428" t="s">
        <v>663</v>
      </c>
      <c r="N428">
        <v>13</v>
      </c>
      <c r="O428" t="s">
        <v>671</v>
      </c>
      <c r="P428" s="335">
        <v>-146320.64199999999</v>
      </c>
    </row>
    <row r="429" spans="11:16" ht="14.4">
      <c r="K429" t="s">
        <v>169</v>
      </c>
      <c r="L429">
        <v>2010306</v>
      </c>
      <c r="M429" t="s">
        <v>663</v>
      </c>
      <c r="N429">
        <v>17</v>
      </c>
      <c r="O429" t="s">
        <v>999</v>
      </c>
      <c r="P429" s="335">
        <v>-172260</v>
      </c>
    </row>
    <row r="430" spans="11:16" ht="14.4">
      <c r="K430" t="s">
        <v>1154</v>
      </c>
      <c r="L430">
        <v>2010201</v>
      </c>
      <c r="M430" t="s">
        <v>658</v>
      </c>
      <c r="N430">
        <v>401</v>
      </c>
      <c r="O430" t="s">
        <v>1344</v>
      </c>
      <c r="P430" s="335">
        <v>-12022709.756999999</v>
      </c>
    </row>
    <row r="431" spans="11:16" ht="14.4">
      <c r="K431" t="s">
        <v>1154</v>
      </c>
      <c r="L431">
        <v>2010201</v>
      </c>
      <c r="M431" t="s">
        <v>658</v>
      </c>
      <c r="N431">
        <v>402</v>
      </c>
      <c r="O431" t="s">
        <v>1345</v>
      </c>
      <c r="P431" s="335">
        <v>-585457.37600000005</v>
      </c>
    </row>
    <row r="432" spans="11:16" ht="14.4">
      <c r="K432" t="s">
        <v>1154</v>
      </c>
      <c r="L432">
        <v>2010201</v>
      </c>
      <c r="M432" t="s">
        <v>658</v>
      </c>
      <c r="N432">
        <v>403</v>
      </c>
      <c r="O432" t="s">
        <v>662</v>
      </c>
      <c r="P432" s="335">
        <v>423005.19</v>
      </c>
    </row>
    <row r="433" spans="11:16" ht="14.4">
      <c r="K433" t="s">
        <v>1154</v>
      </c>
      <c r="L433">
        <v>2010201</v>
      </c>
      <c r="M433" t="s">
        <v>658</v>
      </c>
      <c r="N433">
        <v>1601</v>
      </c>
      <c r="O433" t="s">
        <v>1244</v>
      </c>
      <c r="P433" s="335">
        <v>-18625569.054000001</v>
      </c>
    </row>
    <row r="434" spans="11:16" ht="14.4">
      <c r="K434" t="s">
        <v>1154</v>
      </c>
      <c r="L434">
        <v>2010201</v>
      </c>
      <c r="M434" t="s">
        <v>658</v>
      </c>
      <c r="N434">
        <v>1602</v>
      </c>
      <c r="O434" t="s">
        <v>912</v>
      </c>
      <c r="P434" s="335">
        <v>-480531.58500000002</v>
      </c>
    </row>
    <row r="435" spans="11:16" ht="14.4">
      <c r="K435" t="s">
        <v>1154</v>
      </c>
      <c r="L435">
        <v>2010201</v>
      </c>
      <c r="M435" t="s">
        <v>658</v>
      </c>
      <c r="N435">
        <v>1603</v>
      </c>
      <c r="O435" t="s">
        <v>913</v>
      </c>
      <c r="P435" s="335">
        <v>392434.08899999998</v>
      </c>
    </row>
    <row r="436" spans="11:16" ht="14.4">
      <c r="K436" t="s">
        <v>1154</v>
      </c>
      <c r="L436">
        <v>2010201</v>
      </c>
      <c r="M436" t="s">
        <v>658</v>
      </c>
      <c r="N436">
        <v>1701</v>
      </c>
      <c r="O436" t="s">
        <v>1347</v>
      </c>
      <c r="P436" s="335">
        <v>-550269.9</v>
      </c>
    </row>
    <row r="437" spans="11:16" ht="14.4">
      <c r="K437" t="s">
        <v>1154</v>
      </c>
      <c r="L437">
        <v>2010201</v>
      </c>
      <c r="M437" t="s">
        <v>658</v>
      </c>
      <c r="N437">
        <v>1702</v>
      </c>
      <c r="O437" t="s">
        <v>1348</v>
      </c>
      <c r="P437" s="335">
        <v>-40704.896999999997</v>
      </c>
    </row>
    <row r="438" spans="11:16" ht="14.4">
      <c r="K438" t="s">
        <v>1154</v>
      </c>
      <c r="L438">
        <v>2010201</v>
      </c>
      <c r="M438" t="s">
        <v>658</v>
      </c>
      <c r="N438">
        <v>1703</v>
      </c>
      <c r="O438" t="s">
        <v>1349</v>
      </c>
      <c r="P438" s="335">
        <v>24196.799999999999</v>
      </c>
    </row>
    <row r="439" spans="11:16" ht="14.4">
      <c r="K439" t="s">
        <v>1154</v>
      </c>
      <c r="L439">
        <v>2010201</v>
      </c>
      <c r="M439" t="s">
        <v>658</v>
      </c>
      <c r="N439">
        <v>1801</v>
      </c>
      <c r="O439" t="s">
        <v>1351</v>
      </c>
      <c r="P439" s="335">
        <v>-22085913.27</v>
      </c>
    </row>
    <row r="440" spans="11:16" ht="14.4">
      <c r="K440" t="s">
        <v>1154</v>
      </c>
      <c r="L440">
        <v>2010201</v>
      </c>
      <c r="M440" t="s">
        <v>658</v>
      </c>
      <c r="N440">
        <v>1803</v>
      </c>
      <c r="O440" t="s">
        <v>1349</v>
      </c>
      <c r="P440" s="335">
        <v>2198897.273</v>
      </c>
    </row>
    <row r="441" spans="11:16" ht="14.4">
      <c r="K441" t="s">
        <v>1154</v>
      </c>
      <c r="L441">
        <v>2010201</v>
      </c>
      <c r="M441" t="s">
        <v>658</v>
      </c>
      <c r="N441" t="s">
        <v>844</v>
      </c>
      <c r="O441" t="s">
        <v>845</v>
      </c>
      <c r="P441" s="335">
        <v>-84116.865000000005</v>
      </c>
    </row>
    <row r="442" spans="11:16" ht="14.4">
      <c r="K442" t="s">
        <v>1154</v>
      </c>
      <c r="L442">
        <v>2010201</v>
      </c>
      <c r="M442" t="s">
        <v>658</v>
      </c>
      <c r="N442" t="s">
        <v>846</v>
      </c>
      <c r="O442" t="s">
        <v>847</v>
      </c>
      <c r="P442" s="335">
        <v>-20295.058000000001</v>
      </c>
    </row>
    <row r="443" spans="11:16" ht="14.4">
      <c r="K443" t="s">
        <v>1154</v>
      </c>
      <c r="L443">
        <v>2010201</v>
      </c>
      <c r="M443" t="s">
        <v>658</v>
      </c>
      <c r="N443" t="s">
        <v>848</v>
      </c>
      <c r="O443" t="s">
        <v>849</v>
      </c>
      <c r="P443" s="335">
        <v>-11480.906999999999</v>
      </c>
    </row>
    <row r="444" spans="11:16" ht="14.4">
      <c r="K444" t="s">
        <v>1161</v>
      </c>
      <c r="L444">
        <v>2020201</v>
      </c>
      <c r="M444" t="s">
        <v>658</v>
      </c>
      <c r="N444">
        <v>301</v>
      </c>
      <c r="O444" t="s">
        <v>660</v>
      </c>
      <c r="P444" s="335">
        <v>-1566720.8570000001</v>
      </c>
    </row>
    <row r="445" spans="11:16" ht="14.4">
      <c r="K445" t="s">
        <v>1161</v>
      </c>
      <c r="L445">
        <v>2020201</v>
      </c>
      <c r="M445" t="s">
        <v>658</v>
      </c>
      <c r="N445">
        <v>302</v>
      </c>
      <c r="O445" t="s">
        <v>661</v>
      </c>
      <c r="P445" s="335">
        <v>-865826.59699999995</v>
      </c>
    </row>
    <row r="446" spans="11:16" ht="14.4">
      <c r="K446" t="s">
        <v>1161</v>
      </c>
      <c r="L446">
        <v>2020201</v>
      </c>
      <c r="M446" t="s">
        <v>658</v>
      </c>
      <c r="N446">
        <v>303</v>
      </c>
      <c r="O446" t="s">
        <v>662</v>
      </c>
      <c r="P446" s="335">
        <v>944769.78500000003</v>
      </c>
    </row>
    <row r="447" spans="11:16" ht="14.4">
      <c r="K447" t="s">
        <v>1161</v>
      </c>
      <c r="L447">
        <v>2020201</v>
      </c>
      <c r="M447" t="s">
        <v>658</v>
      </c>
      <c r="N447">
        <v>401</v>
      </c>
      <c r="O447" t="s">
        <v>949</v>
      </c>
      <c r="P447" s="335">
        <v>-24250314.881999999</v>
      </c>
    </row>
    <row r="448" spans="11:16" ht="14.4">
      <c r="K448" t="s">
        <v>1161</v>
      </c>
      <c r="L448">
        <v>2020201</v>
      </c>
      <c r="M448" t="s">
        <v>658</v>
      </c>
      <c r="N448">
        <v>402</v>
      </c>
      <c r="O448" t="s">
        <v>950</v>
      </c>
      <c r="P448" s="335">
        <v>-7534207.5559999999</v>
      </c>
    </row>
    <row r="449" spans="11:16" ht="14.4">
      <c r="K449" t="s">
        <v>1161</v>
      </c>
      <c r="L449">
        <v>2020201</v>
      </c>
      <c r="M449" t="s">
        <v>658</v>
      </c>
      <c r="N449">
        <v>403</v>
      </c>
      <c r="O449" t="s">
        <v>662</v>
      </c>
      <c r="P449" s="335">
        <v>8278231.5240000002</v>
      </c>
    </row>
    <row r="450" spans="11:16" ht="14.4">
      <c r="K450" t="s">
        <v>1161</v>
      </c>
      <c r="L450">
        <v>2020201</v>
      </c>
      <c r="M450" t="s">
        <v>658</v>
      </c>
      <c r="N450">
        <v>1601</v>
      </c>
      <c r="O450" t="s">
        <v>911</v>
      </c>
      <c r="P450" s="335">
        <v>-121636454</v>
      </c>
    </row>
    <row r="451" spans="11:16" ht="14.4">
      <c r="K451" t="s">
        <v>1161</v>
      </c>
      <c r="L451">
        <v>2020201</v>
      </c>
      <c r="M451" t="s">
        <v>658</v>
      </c>
      <c r="N451">
        <v>1602</v>
      </c>
      <c r="O451" t="s">
        <v>912</v>
      </c>
      <c r="P451" s="335">
        <v>-29289231.942000002</v>
      </c>
    </row>
    <row r="452" spans="11:16" ht="14.4">
      <c r="K452" t="s">
        <v>1161</v>
      </c>
      <c r="L452">
        <v>2020201</v>
      </c>
      <c r="M452" t="s">
        <v>658</v>
      </c>
      <c r="N452">
        <v>1603</v>
      </c>
      <c r="O452" t="s">
        <v>913</v>
      </c>
      <c r="P452" s="335">
        <v>27898291.412999999</v>
      </c>
    </row>
    <row r="453" spans="11:16" ht="14.4">
      <c r="K453" t="s">
        <v>1161</v>
      </c>
      <c r="L453">
        <v>2020201</v>
      </c>
      <c r="M453" t="s">
        <v>658</v>
      </c>
      <c r="N453">
        <v>1801</v>
      </c>
      <c r="O453" t="s">
        <v>1359</v>
      </c>
      <c r="P453" s="335">
        <v>-7467339.0449999999</v>
      </c>
    </row>
    <row r="454" spans="11:16" ht="14.4">
      <c r="K454" t="s">
        <v>1161</v>
      </c>
      <c r="L454">
        <v>2020201</v>
      </c>
      <c r="M454" t="s">
        <v>658</v>
      </c>
      <c r="N454">
        <v>1802</v>
      </c>
      <c r="O454" t="s">
        <v>1360</v>
      </c>
      <c r="P454" s="335">
        <v>-736504.28599999996</v>
      </c>
    </row>
    <row r="455" spans="11:16" ht="14.4">
      <c r="K455" t="s">
        <v>1161</v>
      </c>
      <c r="L455">
        <v>2020201</v>
      </c>
      <c r="M455" t="s">
        <v>658</v>
      </c>
      <c r="N455">
        <v>1803</v>
      </c>
      <c r="O455" t="s">
        <v>1349</v>
      </c>
      <c r="P455" s="335">
        <v>1754940.3859999999</v>
      </c>
    </row>
    <row r="456" spans="11:16" ht="14.4">
      <c r="K456" t="s">
        <v>1161</v>
      </c>
      <c r="L456">
        <v>2020206</v>
      </c>
      <c r="M456" t="s">
        <v>688</v>
      </c>
      <c r="N456">
        <v>101</v>
      </c>
      <c r="O456" t="s">
        <v>690</v>
      </c>
      <c r="P456" s="335">
        <v>-113000000</v>
      </c>
    </row>
    <row r="457" spans="11:16" ht="14.4">
      <c r="K457" t="s">
        <v>1161</v>
      </c>
      <c r="L457">
        <v>2020206</v>
      </c>
      <c r="M457" t="s">
        <v>688</v>
      </c>
      <c r="N457">
        <v>102</v>
      </c>
      <c r="O457" t="s">
        <v>691</v>
      </c>
      <c r="P457" s="335">
        <v>-53487387.670999996</v>
      </c>
    </row>
    <row r="458" spans="11:16" ht="14.4">
      <c r="K458" t="s">
        <v>1161</v>
      </c>
      <c r="L458">
        <v>2020206</v>
      </c>
      <c r="M458" t="s">
        <v>688</v>
      </c>
      <c r="N458">
        <v>103</v>
      </c>
      <c r="O458" t="s">
        <v>692</v>
      </c>
      <c r="P458" s="335">
        <v>52129282.184</v>
      </c>
    </row>
    <row r="459" spans="11:16" ht="14.4">
      <c r="K459" t="s">
        <v>1161</v>
      </c>
      <c r="L459">
        <v>2020206</v>
      </c>
      <c r="M459" t="s">
        <v>688</v>
      </c>
      <c r="N459">
        <v>201</v>
      </c>
      <c r="O459" t="s">
        <v>694</v>
      </c>
      <c r="P459" s="335">
        <v>-182091038.98800001</v>
      </c>
    </row>
    <row r="460" spans="11:16" ht="14.4">
      <c r="K460" t="s">
        <v>1161</v>
      </c>
      <c r="L460">
        <v>2020206</v>
      </c>
      <c r="M460" t="s">
        <v>688</v>
      </c>
      <c r="N460">
        <v>202</v>
      </c>
      <c r="O460" t="s">
        <v>695</v>
      </c>
      <c r="P460" s="335">
        <v>-67129832.324000001</v>
      </c>
    </row>
    <row r="461" spans="11:16" ht="14.4">
      <c r="K461" t="s">
        <v>1161</v>
      </c>
      <c r="L461">
        <v>2020206</v>
      </c>
      <c r="M461" t="s">
        <v>688</v>
      </c>
      <c r="N461">
        <v>203</v>
      </c>
      <c r="O461" t="s">
        <v>696</v>
      </c>
      <c r="P461" s="335">
        <v>66054251.126999997</v>
      </c>
    </row>
    <row r="462" spans="11:16" ht="14.4">
      <c r="K462" t="s">
        <v>1185</v>
      </c>
      <c r="L462">
        <v>50807</v>
      </c>
      <c r="M462" t="s">
        <v>1177</v>
      </c>
      <c r="N462" t="s">
        <v>1384</v>
      </c>
      <c r="O462" t="s">
        <v>1384</v>
      </c>
      <c r="P462" s="335">
        <v>72884112.522</v>
      </c>
    </row>
    <row r="463" spans="11:16" ht="14.4">
      <c r="K463" t="s">
        <v>287</v>
      </c>
      <c r="L463">
        <v>1020402</v>
      </c>
      <c r="M463" t="s">
        <v>596</v>
      </c>
      <c r="N463">
        <v>1</v>
      </c>
      <c r="O463" t="s">
        <v>597</v>
      </c>
      <c r="P463" s="335">
        <v>2797398.753</v>
      </c>
    </row>
    <row r="464" spans="11:16" ht="14.4">
      <c r="K464" t="s">
        <v>287</v>
      </c>
      <c r="L464">
        <v>1020403</v>
      </c>
      <c r="M464" t="s">
        <v>598</v>
      </c>
      <c r="N464">
        <v>1</v>
      </c>
      <c r="O464" t="s">
        <v>599</v>
      </c>
      <c r="P464" s="335">
        <v>2139981.0240000002</v>
      </c>
    </row>
    <row r="465" spans="11:16" ht="14.4">
      <c r="K465" t="s">
        <v>287</v>
      </c>
      <c r="L465">
        <v>1020403</v>
      </c>
      <c r="M465" t="s">
        <v>598</v>
      </c>
      <c r="N465">
        <v>2</v>
      </c>
      <c r="O465" t="s">
        <v>600</v>
      </c>
      <c r="P465" s="335">
        <v>26257.098999999998</v>
      </c>
    </row>
    <row r="466" spans="11:16" ht="14.4">
      <c r="K466" t="s">
        <v>287</v>
      </c>
      <c r="L466">
        <v>1020405</v>
      </c>
      <c r="M466" t="s">
        <v>601</v>
      </c>
      <c r="N466">
        <v>1</v>
      </c>
      <c r="O466" t="s">
        <v>602</v>
      </c>
      <c r="P466" s="335">
        <v>239703.00099999999</v>
      </c>
    </row>
    <row r="467" spans="11:16" ht="14.4">
      <c r="K467" t="s">
        <v>287</v>
      </c>
      <c r="L467">
        <v>1020405</v>
      </c>
      <c r="M467" t="s">
        <v>601</v>
      </c>
      <c r="N467">
        <v>2</v>
      </c>
      <c r="O467" t="s">
        <v>603</v>
      </c>
      <c r="P467" s="335">
        <v>520859.71100000001</v>
      </c>
    </row>
    <row r="468" spans="11:16" ht="14.4">
      <c r="K468" t="s">
        <v>287</v>
      </c>
      <c r="L468">
        <v>1020408</v>
      </c>
      <c r="M468" t="s">
        <v>604</v>
      </c>
      <c r="N468">
        <v>1</v>
      </c>
      <c r="O468" t="s">
        <v>605</v>
      </c>
      <c r="P468" s="335">
        <v>4139679.7940000002</v>
      </c>
    </row>
    <row r="469" spans="11:16" ht="14.4">
      <c r="K469" t="s">
        <v>287</v>
      </c>
      <c r="L469">
        <v>1020409</v>
      </c>
      <c r="M469" t="s">
        <v>606</v>
      </c>
      <c r="N469">
        <v>1</v>
      </c>
      <c r="O469" t="s">
        <v>607</v>
      </c>
      <c r="P469" s="335">
        <v>400519.69400000002</v>
      </c>
    </row>
    <row r="470" spans="11:16" ht="14.4">
      <c r="K470" t="s">
        <v>287</v>
      </c>
      <c r="L470">
        <v>1020409</v>
      </c>
      <c r="M470" t="s">
        <v>606</v>
      </c>
      <c r="N470">
        <v>2</v>
      </c>
      <c r="O470" t="s">
        <v>608</v>
      </c>
      <c r="P470" s="335">
        <v>366483.08</v>
      </c>
    </row>
    <row r="471" spans="11:16" ht="14.4">
      <c r="K471" t="s">
        <v>287</v>
      </c>
      <c r="L471">
        <v>1020409</v>
      </c>
      <c r="M471" t="s">
        <v>606</v>
      </c>
      <c r="N471">
        <v>3</v>
      </c>
      <c r="O471" t="s">
        <v>609</v>
      </c>
      <c r="P471" s="335">
        <v>516292.06400000001</v>
      </c>
    </row>
    <row r="472" spans="11:16" ht="14.4">
      <c r="K472" t="s">
        <v>287</v>
      </c>
      <c r="L472">
        <v>1020409</v>
      </c>
      <c r="M472" t="s">
        <v>606</v>
      </c>
      <c r="N472">
        <v>4</v>
      </c>
      <c r="O472" t="s">
        <v>1035</v>
      </c>
      <c r="P472" s="335">
        <v>5965.3329999999996</v>
      </c>
    </row>
    <row r="473" spans="11:16" ht="14.4">
      <c r="K473" t="s">
        <v>287</v>
      </c>
      <c r="L473">
        <v>1020499</v>
      </c>
      <c r="M473" t="s">
        <v>610</v>
      </c>
      <c r="N473">
        <v>1</v>
      </c>
      <c r="O473" t="s">
        <v>1181</v>
      </c>
      <c r="P473" s="335">
        <v>-615271.15599999996</v>
      </c>
    </row>
    <row r="474" spans="11:16" ht="14.4">
      <c r="K474" t="s">
        <v>287</v>
      </c>
      <c r="L474">
        <v>1020499</v>
      </c>
      <c r="M474" t="s">
        <v>610</v>
      </c>
      <c r="N474">
        <v>17</v>
      </c>
      <c r="O474" t="s">
        <v>1182</v>
      </c>
      <c r="P474" s="335">
        <v>-809391.41599999997</v>
      </c>
    </row>
    <row r="475" spans="11:16" ht="14.4">
      <c r="K475" t="s">
        <v>287</v>
      </c>
      <c r="L475">
        <v>1020499</v>
      </c>
      <c r="M475" t="s">
        <v>610</v>
      </c>
      <c r="N475">
        <v>19</v>
      </c>
      <c r="O475" t="s">
        <v>1183</v>
      </c>
      <c r="P475" s="335">
        <v>-622033.96499999997</v>
      </c>
    </row>
    <row r="476" spans="11:16" ht="14.4">
      <c r="K476" t="s">
        <v>287</v>
      </c>
      <c r="L476">
        <v>1020499</v>
      </c>
      <c r="M476" t="s">
        <v>610</v>
      </c>
      <c r="N476">
        <v>23</v>
      </c>
      <c r="O476" t="s">
        <v>1184</v>
      </c>
      <c r="P476" s="335">
        <v>-590477.63300000003</v>
      </c>
    </row>
    <row r="477" spans="11:16" ht="14.4">
      <c r="K477" t="s">
        <v>59</v>
      </c>
      <c r="L477">
        <v>2010302</v>
      </c>
      <c r="M477" t="s">
        <v>908</v>
      </c>
      <c r="N477" t="s">
        <v>1384</v>
      </c>
      <c r="O477" t="s">
        <v>1384</v>
      </c>
      <c r="P477" s="335">
        <v>-38806.000999999997</v>
      </c>
    </row>
    <row r="478" spans="11:16" ht="14.4">
      <c r="K478" t="s">
        <v>59</v>
      </c>
      <c r="L478">
        <v>2010313</v>
      </c>
      <c r="M478" t="s">
        <v>674</v>
      </c>
      <c r="N478">
        <v>4</v>
      </c>
      <c r="O478" t="s">
        <v>1155</v>
      </c>
      <c r="P478" s="335">
        <v>-1419.3979999999999</v>
      </c>
    </row>
    <row r="479" spans="11:16" ht="14.4">
      <c r="K479" t="s">
        <v>73</v>
      </c>
      <c r="L479">
        <v>30201</v>
      </c>
      <c r="M479" t="s">
        <v>704</v>
      </c>
      <c r="N479" t="s">
        <v>1384</v>
      </c>
      <c r="O479" t="s">
        <v>1384</v>
      </c>
      <c r="P479" s="335">
        <v>-3153104.3679999998</v>
      </c>
    </row>
    <row r="480" spans="11:16" ht="14.4">
      <c r="K480" t="s">
        <v>173</v>
      </c>
      <c r="L480">
        <v>3020302</v>
      </c>
      <c r="M480" t="s">
        <v>706</v>
      </c>
      <c r="N480" t="s">
        <v>1384</v>
      </c>
      <c r="O480" t="s">
        <v>1384</v>
      </c>
      <c r="P480" s="335">
        <v>-27138726.539999999</v>
      </c>
    </row>
    <row r="481" spans="11:16" ht="14.4">
      <c r="K481" t="s">
        <v>495</v>
      </c>
      <c r="L481">
        <v>30302</v>
      </c>
      <c r="M481" t="s">
        <v>708</v>
      </c>
      <c r="N481" t="s">
        <v>1384</v>
      </c>
      <c r="O481" t="s">
        <v>1384</v>
      </c>
      <c r="P481" s="335">
        <v>-194013211.55599999</v>
      </c>
    </row>
    <row r="482" spans="11:16" ht="14.4">
      <c r="K482" t="s">
        <v>1384</v>
      </c>
      <c r="L482">
        <v>1</v>
      </c>
      <c r="M482" t="s">
        <v>373</v>
      </c>
      <c r="N482" t="s">
        <v>1384</v>
      </c>
      <c r="O482" t="s">
        <v>1384</v>
      </c>
      <c r="P482" s="335">
        <v>1194670934.8540001</v>
      </c>
    </row>
    <row r="483" spans="11:16" ht="14.4">
      <c r="K483" t="s">
        <v>1384</v>
      </c>
      <c r="L483">
        <v>2</v>
      </c>
      <c r="M483" t="s">
        <v>376</v>
      </c>
      <c r="N483" t="s">
        <v>1384</v>
      </c>
      <c r="O483" t="s">
        <v>1384</v>
      </c>
      <c r="P483" s="335">
        <v>-704691444.051</v>
      </c>
    </row>
    <row r="484" spans="11:16" ht="14.4">
      <c r="K484" t="s">
        <v>1384</v>
      </c>
      <c r="L484">
        <v>3</v>
      </c>
      <c r="M484" t="s">
        <v>698</v>
      </c>
      <c r="N484" t="s">
        <v>1384</v>
      </c>
      <c r="O484" t="s">
        <v>1384</v>
      </c>
      <c r="P484" s="335">
        <v>-489979490.80299997</v>
      </c>
    </row>
    <row r="485" spans="11:16" ht="14.4">
      <c r="K485" t="s">
        <v>1384</v>
      </c>
      <c r="L485">
        <v>4</v>
      </c>
      <c r="M485" t="s">
        <v>709</v>
      </c>
      <c r="N485" t="s">
        <v>1384</v>
      </c>
      <c r="O485" t="s">
        <v>1384</v>
      </c>
      <c r="P485" s="335">
        <v>-502466979.02200001</v>
      </c>
    </row>
    <row r="486" spans="11:16" ht="14.4">
      <c r="K486" t="s">
        <v>1384</v>
      </c>
      <c r="L486">
        <v>5</v>
      </c>
      <c r="M486" t="s">
        <v>731</v>
      </c>
      <c r="N486" t="s">
        <v>1384</v>
      </c>
      <c r="O486" t="s">
        <v>1384</v>
      </c>
      <c r="P486" s="335">
        <v>308453767.46600002</v>
      </c>
    </row>
    <row r="487" spans="11:16" ht="14.4">
      <c r="K487" t="s">
        <v>1384</v>
      </c>
      <c r="L487">
        <v>101</v>
      </c>
      <c r="M487" t="s">
        <v>530</v>
      </c>
      <c r="N487" t="s">
        <v>1384</v>
      </c>
      <c r="O487" t="s">
        <v>1384</v>
      </c>
      <c r="P487" s="335">
        <v>182269801.75999999</v>
      </c>
    </row>
    <row r="488" spans="11:16" ht="14.4">
      <c r="K488" t="s">
        <v>1384</v>
      </c>
      <c r="L488">
        <v>102</v>
      </c>
      <c r="M488" t="s">
        <v>590</v>
      </c>
      <c r="N488" t="s">
        <v>1384</v>
      </c>
      <c r="O488" t="s">
        <v>1384</v>
      </c>
      <c r="P488" s="335">
        <v>1012401133.094</v>
      </c>
    </row>
    <row r="489" spans="11:16" ht="14.4">
      <c r="K489" t="s">
        <v>1384</v>
      </c>
      <c r="L489">
        <v>201</v>
      </c>
      <c r="M489" t="s">
        <v>620</v>
      </c>
      <c r="N489" t="s">
        <v>1384</v>
      </c>
      <c r="O489" t="s">
        <v>1384</v>
      </c>
      <c r="P489" s="335">
        <v>-130222557.90899999</v>
      </c>
    </row>
    <row r="490" spans="11:16" ht="14.4">
      <c r="K490" t="s">
        <v>1384</v>
      </c>
      <c r="L490">
        <v>202</v>
      </c>
      <c r="M490" t="s">
        <v>680</v>
      </c>
      <c r="N490" t="s">
        <v>1384</v>
      </c>
      <c r="O490" t="s">
        <v>1384</v>
      </c>
      <c r="P490" s="335">
        <v>-574468886.14199996</v>
      </c>
    </row>
    <row r="491" spans="11:16" ht="14.4">
      <c r="K491" t="s">
        <v>1384</v>
      </c>
      <c r="L491">
        <v>301</v>
      </c>
      <c r="M491" t="s">
        <v>699</v>
      </c>
      <c r="N491" t="s">
        <v>1384</v>
      </c>
      <c r="O491" t="s">
        <v>1384</v>
      </c>
      <c r="P491" s="335">
        <v>-265674448.33899999</v>
      </c>
    </row>
    <row r="492" spans="11:16" ht="14.4">
      <c r="K492" t="s">
        <v>1384</v>
      </c>
      <c r="L492">
        <v>302</v>
      </c>
      <c r="M492" t="s">
        <v>703</v>
      </c>
      <c r="N492" t="s">
        <v>1384</v>
      </c>
      <c r="O492" t="s">
        <v>1384</v>
      </c>
      <c r="P492" s="335">
        <v>-30291830.908</v>
      </c>
    </row>
    <row r="493" spans="11:16" ht="14.4">
      <c r="K493" t="s">
        <v>1384</v>
      </c>
      <c r="L493">
        <v>303</v>
      </c>
      <c r="M493" t="s">
        <v>707</v>
      </c>
      <c r="N493" t="s">
        <v>1384</v>
      </c>
      <c r="O493" t="s">
        <v>1384</v>
      </c>
      <c r="P493" s="335">
        <v>-194013211.55599999</v>
      </c>
    </row>
    <row r="494" spans="11:16" ht="14.4">
      <c r="K494" t="s">
        <v>1384</v>
      </c>
      <c r="L494">
        <v>401</v>
      </c>
      <c r="M494" t="s">
        <v>710</v>
      </c>
      <c r="N494" t="s">
        <v>1384</v>
      </c>
      <c r="O494" t="s">
        <v>1384</v>
      </c>
      <c r="P494" s="335">
        <v>-499519165.16000003</v>
      </c>
    </row>
    <row r="495" spans="11:16" ht="14.4">
      <c r="K495" t="s">
        <v>1384</v>
      </c>
      <c r="L495">
        <v>402</v>
      </c>
      <c r="M495" t="s">
        <v>727</v>
      </c>
      <c r="N495" t="s">
        <v>1384</v>
      </c>
      <c r="O495" t="s">
        <v>1384</v>
      </c>
      <c r="P495" s="335">
        <v>-2947813.8620000002</v>
      </c>
    </row>
    <row r="496" spans="11:16" ht="14.4">
      <c r="K496" t="s">
        <v>1384</v>
      </c>
      <c r="L496">
        <v>501</v>
      </c>
      <c r="M496" t="s">
        <v>732</v>
      </c>
      <c r="N496" t="s">
        <v>1384</v>
      </c>
      <c r="O496" t="s">
        <v>1384</v>
      </c>
      <c r="P496" s="335">
        <v>154351869.71700001</v>
      </c>
    </row>
    <row r="497" spans="11:16" ht="14.4">
      <c r="K497" t="s">
        <v>1384</v>
      </c>
      <c r="L497">
        <v>502</v>
      </c>
      <c r="M497" t="s">
        <v>736</v>
      </c>
      <c r="N497" t="s">
        <v>1384</v>
      </c>
      <c r="O497" t="s">
        <v>1384</v>
      </c>
      <c r="P497" s="335">
        <v>323718.58799999999</v>
      </c>
    </row>
    <row r="498" spans="11:16" ht="14.4">
      <c r="K498" t="s">
        <v>1384</v>
      </c>
      <c r="L498">
        <v>503</v>
      </c>
      <c r="M498" t="s">
        <v>744</v>
      </c>
      <c r="N498" t="s">
        <v>1384</v>
      </c>
      <c r="O498" t="s">
        <v>1384</v>
      </c>
      <c r="P498" s="335">
        <v>37816175.555</v>
      </c>
    </row>
    <row r="499" spans="11:16" ht="14.4">
      <c r="K499" t="s">
        <v>1384</v>
      </c>
      <c r="L499">
        <v>504</v>
      </c>
      <c r="M499" t="s">
        <v>788</v>
      </c>
      <c r="N499" t="s">
        <v>1384</v>
      </c>
      <c r="O499" t="s">
        <v>1384</v>
      </c>
      <c r="P499" s="335">
        <v>38493064.748000003</v>
      </c>
    </row>
    <row r="500" spans="11:16" ht="14.4">
      <c r="K500" t="s">
        <v>1384</v>
      </c>
      <c r="L500">
        <v>505</v>
      </c>
      <c r="M500" t="s">
        <v>794</v>
      </c>
      <c r="N500" t="s">
        <v>1384</v>
      </c>
      <c r="O500" t="s">
        <v>1384</v>
      </c>
      <c r="P500" s="335">
        <v>633111.37199999997</v>
      </c>
    </row>
    <row r="501" spans="11:16" ht="14.4">
      <c r="K501" t="s">
        <v>1384</v>
      </c>
      <c r="L501">
        <v>506</v>
      </c>
      <c r="M501" t="s">
        <v>796</v>
      </c>
      <c r="N501" t="s">
        <v>1384</v>
      </c>
      <c r="O501" t="s">
        <v>1384</v>
      </c>
      <c r="P501" s="335">
        <v>-382759.28899999999</v>
      </c>
    </row>
    <row r="502" spans="11:16" ht="14.4">
      <c r="K502" t="s">
        <v>1384</v>
      </c>
      <c r="L502">
        <v>507</v>
      </c>
      <c r="M502" t="s">
        <v>798</v>
      </c>
      <c r="N502" t="s">
        <v>1384</v>
      </c>
      <c r="O502" t="s">
        <v>1384</v>
      </c>
      <c r="P502" s="335">
        <v>4359872.0939999996</v>
      </c>
    </row>
    <row r="503" spans="11:16" ht="14.4">
      <c r="K503" t="s">
        <v>1384</v>
      </c>
      <c r="L503">
        <v>508</v>
      </c>
      <c r="M503" t="s">
        <v>805</v>
      </c>
      <c r="N503" t="s">
        <v>1384</v>
      </c>
      <c r="O503" t="s">
        <v>1384</v>
      </c>
      <c r="P503" s="335">
        <v>72858714.680999994</v>
      </c>
    </row>
    <row r="504" spans="11:16" ht="14.4">
      <c r="K504" t="s">
        <v>1384</v>
      </c>
      <c r="L504">
        <v>10101</v>
      </c>
      <c r="M504" t="s">
        <v>531</v>
      </c>
      <c r="N504" t="s">
        <v>1384</v>
      </c>
      <c r="O504" t="s">
        <v>1384</v>
      </c>
      <c r="P504" s="335">
        <v>4258775.6909999996</v>
      </c>
    </row>
    <row r="505" spans="11:16" ht="14.4">
      <c r="K505" t="s">
        <v>1384</v>
      </c>
      <c r="L505">
        <v>10102</v>
      </c>
      <c r="M505" t="s">
        <v>549</v>
      </c>
      <c r="N505" t="s">
        <v>1384</v>
      </c>
      <c r="O505" t="s">
        <v>1384</v>
      </c>
      <c r="P505" s="335">
        <v>75812559.748999998</v>
      </c>
    </row>
    <row r="506" spans="11:16" ht="14.4">
      <c r="K506" t="s">
        <v>1384</v>
      </c>
      <c r="L506">
        <v>10103</v>
      </c>
      <c r="M506" t="s">
        <v>551</v>
      </c>
      <c r="N506" t="s">
        <v>1384</v>
      </c>
      <c r="O506" t="s">
        <v>1384</v>
      </c>
      <c r="P506" s="335">
        <v>14453737.884</v>
      </c>
    </row>
    <row r="507" spans="11:16" ht="14.4">
      <c r="K507" t="s">
        <v>1384</v>
      </c>
      <c r="L507">
        <v>10104</v>
      </c>
      <c r="M507" t="s">
        <v>576</v>
      </c>
      <c r="N507" t="s">
        <v>1384</v>
      </c>
      <c r="O507" t="s">
        <v>1384</v>
      </c>
      <c r="P507" s="335">
        <v>87297811.342999995</v>
      </c>
    </row>
    <row r="508" spans="11:16" ht="14.4">
      <c r="K508" t="s">
        <v>1384</v>
      </c>
      <c r="L508">
        <v>10105</v>
      </c>
      <c r="M508" t="s">
        <v>584</v>
      </c>
      <c r="N508" t="s">
        <v>1384</v>
      </c>
      <c r="O508" t="s">
        <v>1384</v>
      </c>
      <c r="P508" s="335">
        <v>443917.09299999999</v>
      </c>
    </row>
    <row r="509" spans="11:16" ht="14.4">
      <c r="K509" t="s">
        <v>1384</v>
      </c>
      <c r="L509">
        <v>10107</v>
      </c>
      <c r="M509" t="s">
        <v>1199</v>
      </c>
      <c r="N509" t="s">
        <v>1384</v>
      </c>
      <c r="O509" t="s">
        <v>1384</v>
      </c>
      <c r="P509" s="335">
        <v>3000</v>
      </c>
    </row>
    <row r="510" spans="11:16" ht="14.4">
      <c r="K510" t="s">
        <v>1384</v>
      </c>
      <c r="L510">
        <v>10203</v>
      </c>
      <c r="M510" t="s">
        <v>591</v>
      </c>
      <c r="N510" t="s">
        <v>1384</v>
      </c>
      <c r="O510" t="s">
        <v>1384</v>
      </c>
      <c r="P510" s="335">
        <v>849040790.55299997</v>
      </c>
    </row>
    <row r="511" spans="11:16" ht="14.4">
      <c r="K511" t="s">
        <v>1384</v>
      </c>
      <c r="L511">
        <v>10204</v>
      </c>
      <c r="M511" t="s">
        <v>595</v>
      </c>
      <c r="N511" t="s">
        <v>1384</v>
      </c>
      <c r="O511" t="s">
        <v>1384</v>
      </c>
      <c r="P511" s="335">
        <v>8515965.3829999994</v>
      </c>
    </row>
    <row r="512" spans="11:16" ht="14.4">
      <c r="K512" t="s">
        <v>1384</v>
      </c>
      <c r="L512">
        <v>10205</v>
      </c>
      <c r="M512" t="s">
        <v>1312</v>
      </c>
      <c r="N512" t="s">
        <v>1384</v>
      </c>
      <c r="O512" t="s">
        <v>1384</v>
      </c>
      <c r="P512" s="335">
        <v>3643111.588</v>
      </c>
    </row>
    <row r="513" spans="11:16" ht="14.4">
      <c r="K513" t="s">
        <v>1384</v>
      </c>
      <c r="L513">
        <v>10207</v>
      </c>
      <c r="M513" t="s">
        <v>611</v>
      </c>
      <c r="N513" t="s">
        <v>1384</v>
      </c>
      <c r="O513" t="s">
        <v>1384</v>
      </c>
      <c r="P513" s="335">
        <v>8715085.0940000005</v>
      </c>
    </row>
    <row r="514" spans="11:16" ht="14.4">
      <c r="K514" t="s">
        <v>1384</v>
      </c>
      <c r="L514">
        <v>10209</v>
      </c>
      <c r="M514" t="s">
        <v>617</v>
      </c>
      <c r="N514" t="s">
        <v>1384</v>
      </c>
      <c r="O514" t="s">
        <v>1384</v>
      </c>
      <c r="P514" s="335">
        <v>142486180.47600001</v>
      </c>
    </row>
    <row r="515" spans="11:16" ht="14.4">
      <c r="K515" t="s">
        <v>1384</v>
      </c>
      <c r="L515">
        <v>20101</v>
      </c>
      <c r="M515" t="s">
        <v>621</v>
      </c>
      <c r="N515" t="s">
        <v>1384</v>
      </c>
      <c r="O515" t="s">
        <v>1384</v>
      </c>
      <c r="P515" s="335">
        <v>-6631327.1160000004</v>
      </c>
    </row>
    <row r="516" spans="11:16" ht="14.4">
      <c r="K516" t="s">
        <v>1384</v>
      </c>
      <c r="L516">
        <v>20102</v>
      </c>
      <c r="M516" t="s">
        <v>657</v>
      </c>
      <c r="N516" t="s">
        <v>1384</v>
      </c>
      <c r="O516" t="s">
        <v>1384</v>
      </c>
      <c r="P516" s="335">
        <v>-119350978.146</v>
      </c>
    </row>
    <row r="517" spans="11:16" ht="14.4">
      <c r="K517" t="s">
        <v>1384</v>
      </c>
      <c r="L517">
        <v>20103</v>
      </c>
      <c r="M517" t="s">
        <v>663</v>
      </c>
      <c r="N517" t="s">
        <v>1384</v>
      </c>
      <c r="O517" t="s">
        <v>1384</v>
      </c>
      <c r="P517" s="335">
        <v>-4201114.426</v>
      </c>
    </row>
    <row r="518" spans="11:16" ht="14.4">
      <c r="K518" t="s">
        <v>1384</v>
      </c>
      <c r="L518">
        <v>20105</v>
      </c>
      <c r="M518" t="s">
        <v>676</v>
      </c>
      <c r="N518" t="s">
        <v>1384</v>
      </c>
      <c r="O518" t="s">
        <v>1384</v>
      </c>
      <c r="P518" s="335">
        <v>-39138.220999999998</v>
      </c>
    </row>
    <row r="519" spans="11:16" ht="14.4">
      <c r="K519" t="s">
        <v>1384</v>
      </c>
      <c r="L519">
        <v>20201</v>
      </c>
      <c r="M519" t="s">
        <v>681</v>
      </c>
      <c r="N519" t="s">
        <v>1384</v>
      </c>
      <c r="O519" t="s">
        <v>1384</v>
      </c>
      <c r="P519" s="335">
        <v>-63407418.671999998</v>
      </c>
    </row>
    <row r="520" spans="11:16" ht="14.4">
      <c r="K520" t="s">
        <v>1384</v>
      </c>
      <c r="L520">
        <v>20202</v>
      </c>
      <c r="M520" t="s">
        <v>687</v>
      </c>
      <c r="N520" t="s">
        <v>1384</v>
      </c>
      <c r="O520" t="s">
        <v>1384</v>
      </c>
      <c r="P520" s="335">
        <v>-451995091.72899997</v>
      </c>
    </row>
    <row r="521" spans="11:16" ht="14.4">
      <c r="K521" t="s">
        <v>1384</v>
      </c>
      <c r="L521">
        <v>20203</v>
      </c>
      <c r="M521" t="s">
        <v>663</v>
      </c>
      <c r="N521" t="s">
        <v>1384</v>
      </c>
      <c r="O521" t="s">
        <v>1384</v>
      </c>
      <c r="P521" s="335">
        <v>-59066375.740999997</v>
      </c>
    </row>
    <row r="522" spans="11:16" ht="14.4">
      <c r="K522" t="s">
        <v>1384</v>
      </c>
      <c r="L522">
        <v>30101</v>
      </c>
      <c r="M522" t="s">
        <v>700</v>
      </c>
      <c r="N522" t="s">
        <v>1384</v>
      </c>
      <c r="O522" t="s">
        <v>1384</v>
      </c>
      <c r="P522" s="335">
        <v>-265300000</v>
      </c>
    </row>
    <row r="523" spans="11:16" ht="14.4">
      <c r="K523" t="s">
        <v>1384</v>
      </c>
      <c r="L523">
        <v>30203</v>
      </c>
      <c r="M523" t="s">
        <v>705</v>
      </c>
      <c r="N523" t="s">
        <v>1384</v>
      </c>
      <c r="O523" t="s">
        <v>1384</v>
      </c>
      <c r="P523" s="335">
        <v>-27138726.539999999</v>
      </c>
    </row>
    <row r="524" spans="11:16" ht="14.4">
      <c r="K524" t="s">
        <v>1384</v>
      </c>
      <c r="L524">
        <v>40101</v>
      </c>
      <c r="M524" t="s">
        <v>711</v>
      </c>
      <c r="N524" t="s">
        <v>1384</v>
      </c>
      <c r="O524" t="s">
        <v>1384</v>
      </c>
      <c r="P524" s="335">
        <v>-1957213.453</v>
      </c>
    </row>
    <row r="525" spans="11:16" ht="14.4">
      <c r="K525" t="s">
        <v>1384</v>
      </c>
      <c r="L525">
        <v>40103</v>
      </c>
      <c r="M525" t="s">
        <v>713</v>
      </c>
      <c r="N525" t="s">
        <v>1384</v>
      </c>
      <c r="O525" t="s">
        <v>1384</v>
      </c>
      <c r="P525" s="335">
        <v>-2516667.8569999998</v>
      </c>
    </row>
    <row r="526" spans="11:16" ht="14.4">
      <c r="K526" t="s">
        <v>1384</v>
      </c>
      <c r="L526">
        <v>40105</v>
      </c>
      <c r="M526" t="s">
        <v>719</v>
      </c>
      <c r="N526" t="s">
        <v>1384</v>
      </c>
      <c r="O526" t="s">
        <v>1384</v>
      </c>
      <c r="P526" s="335">
        <v>-380383.5</v>
      </c>
    </row>
    <row r="527" spans="11:16" ht="14.4">
      <c r="K527" t="s">
        <v>1384</v>
      </c>
      <c r="L527">
        <v>40107</v>
      </c>
      <c r="M527" t="s">
        <v>721</v>
      </c>
      <c r="N527" t="s">
        <v>1384</v>
      </c>
      <c r="O527" t="s">
        <v>1384</v>
      </c>
      <c r="P527" s="335">
        <v>-83904710.312999994</v>
      </c>
    </row>
    <row r="528" spans="11:16" ht="14.4">
      <c r="K528" t="s">
        <v>1384</v>
      </c>
      <c r="L528">
        <v>40110</v>
      </c>
      <c r="M528" t="s">
        <v>860</v>
      </c>
      <c r="N528" t="s">
        <v>1384</v>
      </c>
      <c r="O528" t="s">
        <v>1384</v>
      </c>
      <c r="P528" s="335">
        <v>-68184.152000000002</v>
      </c>
    </row>
    <row r="529" spans="11:16" ht="14.4">
      <c r="K529" t="s">
        <v>1384</v>
      </c>
      <c r="L529">
        <v>40113</v>
      </c>
      <c r="M529" t="s">
        <v>722</v>
      </c>
      <c r="N529" t="s">
        <v>1384</v>
      </c>
      <c r="O529" t="s">
        <v>1384</v>
      </c>
      <c r="P529" s="335">
        <v>-362009523.57099998</v>
      </c>
    </row>
    <row r="530" spans="11:16" ht="14.4">
      <c r="K530" t="s">
        <v>1384</v>
      </c>
      <c r="L530">
        <v>40114</v>
      </c>
      <c r="M530" t="s">
        <v>724</v>
      </c>
      <c r="N530" t="s">
        <v>1384</v>
      </c>
      <c r="O530" t="s">
        <v>1384</v>
      </c>
      <c r="P530" s="335">
        <v>-4730644.1090000002</v>
      </c>
    </row>
    <row r="531" spans="11:16" ht="14.4">
      <c r="K531" t="s">
        <v>1384</v>
      </c>
      <c r="L531">
        <v>40115</v>
      </c>
      <c r="M531" t="s">
        <v>861</v>
      </c>
      <c r="N531" t="s">
        <v>1384</v>
      </c>
      <c r="O531" t="s">
        <v>1384</v>
      </c>
      <c r="P531" s="335">
        <v>-1280278.517</v>
      </c>
    </row>
    <row r="532" spans="11:16" ht="14.4">
      <c r="K532" t="s">
        <v>1384</v>
      </c>
      <c r="L532">
        <v>40116</v>
      </c>
      <c r="M532" t="s">
        <v>1168</v>
      </c>
      <c r="N532" t="s">
        <v>1384</v>
      </c>
      <c r="O532" t="s">
        <v>1384</v>
      </c>
      <c r="P532" s="335">
        <v>-936824.34400000004</v>
      </c>
    </row>
    <row r="533" spans="11:16" ht="14.4">
      <c r="K533" t="s">
        <v>1384</v>
      </c>
      <c r="L533">
        <v>40201</v>
      </c>
      <c r="M533" t="s">
        <v>728</v>
      </c>
      <c r="N533" t="s">
        <v>1384</v>
      </c>
      <c r="O533" t="s">
        <v>1384</v>
      </c>
      <c r="P533" s="335">
        <v>-483352.12099999998</v>
      </c>
    </row>
    <row r="534" spans="11:16" ht="14.4">
      <c r="K534" t="s">
        <v>1384</v>
      </c>
      <c r="L534">
        <v>40203</v>
      </c>
      <c r="M534" t="s">
        <v>729</v>
      </c>
      <c r="N534" t="s">
        <v>1384</v>
      </c>
      <c r="O534" t="s">
        <v>1384</v>
      </c>
      <c r="P534" s="335">
        <v>-97076.517000000007</v>
      </c>
    </row>
    <row r="535" spans="11:16" ht="14.4">
      <c r="K535" t="s">
        <v>1384</v>
      </c>
      <c r="L535">
        <v>40208</v>
      </c>
      <c r="M535" t="s">
        <v>730</v>
      </c>
      <c r="N535" t="s">
        <v>1384</v>
      </c>
      <c r="O535" t="s">
        <v>1384</v>
      </c>
      <c r="P535" s="335">
        <v>-2269653.2850000001</v>
      </c>
    </row>
    <row r="536" spans="11:16" ht="14.4">
      <c r="K536" t="s">
        <v>1384</v>
      </c>
      <c r="L536">
        <v>50101</v>
      </c>
      <c r="M536" t="s">
        <v>733</v>
      </c>
      <c r="N536" t="s">
        <v>1384</v>
      </c>
      <c r="O536" t="s">
        <v>1384</v>
      </c>
      <c r="P536" s="335">
        <v>20415832.164999999</v>
      </c>
    </row>
    <row r="537" spans="11:16" ht="14.4">
      <c r="K537" t="s">
        <v>1384</v>
      </c>
      <c r="L537">
        <v>50103</v>
      </c>
      <c r="M537" t="s">
        <v>735</v>
      </c>
      <c r="N537" t="s">
        <v>1384</v>
      </c>
      <c r="O537" t="s">
        <v>1384</v>
      </c>
      <c r="P537" s="335">
        <v>1611265.7879999999</v>
      </c>
    </row>
    <row r="538" spans="11:16" ht="14.4">
      <c r="K538" t="s">
        <v>1384</v>
      </c>
      <c r="L538">
        <v>50107</v>
      </c>
      <c r="M538" t="s">
        <v>914</v>
      </c>
      <c r="N538" t="s">
        <v>1384</v>
      </c>
      <c r="O538" t="s">
        <v>1384</v>
      </c>
      <c r="P538" s="335">
        <v>1280095.8899999999</v>
      </c>
    </row>
    <row r="539" spans="11:16" ht="14.4">
      <c r="K539" t="s">
        <v>1384</v>
      </c>
      <c r="L539">
        <v>50202</v>
      </c>
      <c r="M539" t="s">
        <v>876</v>
      </c>
      <c r="N539" t="s">
        <v>1384</v>
      </c>
      <c r="O539" t="s">
        <v>1384</v>
      </c>
      <c r="P539" s="335">
        <v>33147.983</v>
      </c>
    </row>
    <row r="540" spans="11:16" ht="14.4">
      <c r="K540" t="s">
        <v>1384</v>
      </c>
      <c r="L540">
        <v>50204</v>
      </c>
      <c r="M540" t="s">
        <v>739</v>
      </c>
      <c r="N540" t="s">
        <v>1384</v>
      </c>
      <c r="O540" t="s">
        <v>1384</v>
      </c>
      <c r="P540" s="335">
        <v>99423.226999999999</v>
      </c>
    </row>
    <row r="541" spans="11:16" ht="14.4">
      <c r="K541" t="s">
        <v>1384</v>
      </c>
      <c r="L541">
        <v>50205</v>
      </c>
      <c r="M541" t="s">
        <v>740</v>
      </c>
      <c r="N541" t="s">
        <v>1384</v>
      </c>
      <c r="O541" t="s">
        <v>1384</v>
      </c>
      <c r="P541" s="335">
        <v>107469.72100000001</v>
      </c>
    </row>
    <row r="542" spans="11:16" ht="14.4">
      <c r="K542" t="s">
        <v>1384</v>
      </c>
      <c r="L542">
        <v>50206</v>
      </c>
      <c r="M542" t="s">
        <v>741</v>
      </c>
      <c r="N542" t="s">
        <v>1384</v>
      </c>
      <c r="O542" t="s">
        <v>1384</v>
      </c>
      <c r="P542" s="335">
        <v>89.72</v>
      </c>
    </row>
    <row r="543" spans="11:16" ht="14.4">
      <c r="K543" t="s">
        <v>1384</v>
      </c>
      <c r="L543">
        <v>50207</v>
      </c>
      <c r="M543" t="s">
        <v>742</v>
      </c>
      <c r="N543" t="s">
        <v>1384</v>
      </c>
      <c r="O543" t="s">
        <v>1384</v>
      </c>
      <c r="P543" s="335">
        <v>13193</v>
      </c>
    </row>
    <row r="544" spans="11:16" ht="14.4">
      <c r="K544" t="s">
        <v>1384</v>
      </c>
      <c r="L544">
        <v>50208</v>
      </c>
      <c r="M544" t="s">
        <v>743</v>
      </c>
      <c r="N544" t="s">
        <v>1384</v>
      </c>
      <c r="O544" t="s">
        <v>1384</v>
      </c>
      <c r="P544" s="335">
        <v>70394.937000000005</v>
      </c>
    </row>
    <row r="545" spans="11:16" ht="14.4">
      <c r="K545" t="s">
        <v>1384</v>
      </c>
      <c r="L545">
        <v>50301</v>
      </c>
      <c r="M545" t="s">
        <v>737</v>
      </c>
      <c r="N545" t="s">
        <v>1384</v>
      </c>
      <c r="O545" t="s">
        <v>1384</v>
      </c>
      <c r="P545" s="335">
        <v>4027944.7769999998</v>
      </c>
    </row>
    <row r="546" spans="11:16" ht="14.4">
      <c r="K546" t="s">
        <v>1384</v>
      </c>
      <c r="L546">
        <v>50303</v>
      </c>
      <c r="M546" t="s">
        <v>915</v>
      </c>
      <c r="N546" t="s">
        <v>1384</v>
      </c>
      <c r="O546" t="s">
        <v>1384</v>
      </c>
      <c r="P546" s="335">
        <v>6871.6360000000004</v>
      </c>
    </row>
    <row r="547" spans="11:16" ht="14.4">
      <c r="K547" t="s">
        <v>1384</v>
      </c>
      <c r="L547">
        <v>50304</v>
      </c>
      <c r="M547" t="s">
        <v>749</v>
      </c>
      <c r="N547" t="s">
        <v>1384</v>
      </c>
      <c r="O547" t="s">
        <v>1384</v>
      </c>
      <c r="P547" s="335">
        <v>12264264.265000001</v>
      </c>
    </row>
    <row r="548" spans="11:16" ht="14.4">
      <c r="K548" t="s">
        <v>1384</v>
      </c>
      <c r="L548">
        <v>50305</v>
      </c>
      <c r="M548" t="s">
        <v>750</v>
      </c>
      <c r="N548" t="s">
        <v>1384</v>
      </c>
      <c r="O548" t="s">
        <v>1384</v>
      </c>
      <c r="P548" s="335">
        <v>1227965.953</v>
      </c>
    </row>
    <row r="549" spans="11:16" ht="14.4">
      <c r="K549" t="s">
        <v>1384</v>
      </c>
      <c r="L549">
        <v>50306</v>
      </c>
      <c r="M549" t="s">
        <v>751</v>
      </c>
      <c r="N549" t="s">
        <v>1384</v>
      </c>
      <c r="O549" t="s">
        <v>1384</v>
      </c>
      <c r="P549" s="335">
        <v>72327.323000000004</v>
      </c>
    </row>
    <row r="550" spans="11:16" ht="14.4">
      <c r="K550" t="s">
        <v>1384</v>
      </c>
      <c r="L550">
        <v>50307</v>
      </c>
      <c r="M550" t="s">
        <v>752</v>
      </c>
      <c r="N550" t="s">
        <v>1384</v>
      </c>
      <c r="O550" t="s">
        <v>1384</v>
      </c>
      <c r="P550" s="335">
        <v>49895.680999999997</v>
      </c>
    </row>
    <row r="551" spans="11:16" ht="14.4">
      <c r="K551" t="s">
        <v>1384</v>
      </c>
      <c r="L551">
        <v>50308</v>
      </c>
      <c r="M551" t="s">
        <v>753</v>
      </c>
      <c r="N551" t="s">
        <v>1384</v>
      </c>
      <c r="O551" t="s">
        <v>1384</v>
      </c>
      <c r="P551" s="335">
        <v>21235.324000000001</v>
      </c>
    </row>
    <row r="552" spans="11:16" ht="14.4">
      <c r="K552" t="s">
        <v>1384</v>
      </c>
      <c r="L552">
        <v>50309</v>
      </c>
      <c r="M552" t="s">
        <v>754</v>
      </c>
      <c r="N552" t="s">
        <v>1384</v>
      </c>
      <c r="O552" t="s">
        <v>1384</v>
      </c>
      <c r="P552" s="335">
        <v>12930.4</v>
      </c>
    </row>
    <row r="553" spans="11:16" ht="14.4">
      <c r="K553" t="s">
        <v>1384</v>
      </c>
      <c r="L553">
        <v>50311</v>
      </c>
      <c r="M553" t="s">
        <v>755</v>
      </c>
      <c r="N553" t="s">
        <v>1384</v>
      </c>
      <c r="O553" t="s">
        <v>1384</v>
      </c>
      <c r="P553" s="335">
        <v>557484.99600000004</v>
      </c>
    </row>
    <row r="554" spans="11:16" ht="14.4">
      <c r="K554" t="s">
        <v>1384</v>
      </c>
      <c r="L554">
        <v>50312</v>
      </c>
      <c r="M554" t="s">
        <v>756</v>
      </c>
      <c r="N554" t="s">
        <v>1384</v>
      </c>
      <c r="O554" t="s">
        <v>1384</v>
      </c>
      <c r="P554" s="335">
        <v>1112200.2949999999</v>
      </c>
    </row>
    <row r="555" spans="11:16" ht="14.4">
      <c r="K555" t="s">
        <v>1384</v>
      </c>
      <c r="L555">
        <v>50313</v>
      </c>
      <c r="M555" t="s">
        <v>757</v>
      </c>
      <c r="N555" t="s">
        <v>1384</v>
      </c>
      <c r="O555" t="s">
        <v>1384</v>
      </c>
      <c r="P555" s="335">
        <v>511560.19</v>
      </c>
    </row>
    <row r="556" spans="11:16" ht="14.4">
      <c r="K556" t="s">
        <v>1384</v>
      </c>
      <c r="L556">
        <v>50314</v>
      </c>
      <c r="M556" t="s">
        <v>758</v>
      </c>
      <c r="N556" t="s">
        <v>1384</v>
      </c>
      <c r="O556" t="s">
        <v>1384</v>
      </c>
      <c r="P556" s="335">
        <v>11661.428</v>
      </c>
    </row>
    <row r="557" spans="11:16" ht="14.4">
      <c r="K557" t="s">
        <v>1384</v>
      </c>
      <c r="L557">
        <v>50318</v>
      </c>
      <c r="M557" t="s">
        <v>877</v>
      </c>
      <c r="N557" t="s">
        <v>1384</v>
      </c>
      <c r="O557" t="s">
        <v>1384</v>
      </c>
      <c r="P557" s="335">
        <v>109635.30100000001</v>
      </c>
    </row>
    <row r="558" spans="11:16" ht="14.4">
      <c r="K558" t="s">
        <v>1384</v>
      </c>
      <c r="L558">
        <v>50320</v>
      </c>
      <c r="M558" t="s">
        <v>759</v>
      </c>
      <c r="N558" t="s">
        <v>1384</v>
      </c>
      <c r="O558" t="s">
        <v>1384</v>
      </c>
      <c r="P558" s="335">
        <v>461905.87199999997</v>
      </c>
    </row>
    <row r="559" spans="11:16" ht="14.4">
      <c r="K559" t="s">
        <v>1384</v>
      </c>
      <c r="L559">
        <v>50321</v>
      </c>
      <c r="M559" t="s">
        <v>760</v>
      </c>
      <c r="N559" t="s">
        <v>1384</v>
      </c>
      <c r="O559" t="s">
        <v>1384</v>
      </c>
      <c r="P559" s="335">
        <v>1046.6610000000001</v>
      </c>
    </row>
    <row r="560" spans="11:16" ht="14.4">
      <c r="K560" t="s">
        <v>1384</v>
      </c>
      <c r="L560">
        <v>50322</v>
      </c>
      <c r="M560" t="s">
        <v>761</v>
      </c>
      <c r="N560" t="s">
        <v>1384</v>
      </c>
      <c r="O560" t="s">
        <v>1384</v>
      </c>
      <c r="P560" s="335">
        <v>115304.269</v>
      </c>
    </row>
    <row r="561" spans="11:16" ht="14.4">
      <c r="K561" t="s">
        <v>1384</v>
      </c>
      <c r="L561">
        <v>50323</v>
      </c>
      <c r="M561" t="s">
        <v>762</v>
      </c>
      <c r="N561">
        <v>4</v>
      </c>
      <c r="O561" t="s">
        <v>588</v>
      </c>
      <c r="P561" s="335">
        <v>268748.52299999999</v>
      </c>
    </row>
    <row r="562" spans="11:16" ht="14.4">
      <c r="K562" t="s">
        <v>1384</v>
      </c>
      <c r="L562">
        <v>50323</v>
      </c>
      <c r="M562" t="s">
        <v>762</v>
      </c>
      <c r="N562" t="s">
        <v>1384</v>
      </c>
      <c r="O562" t="s">
        <v>1384</v>
      </c>
      <c r="P562" s="335">
        <v>536027.21100000001</v>
      </c>
    </row>
    <row r="563" spans="11:16" ht="14.4">
      <c r="K563" t="s">
        <v>1384</v>
      </c>
      <c r="L563">
        <v>50324</v>
      </c>
      <c r="M563" t="s">
        <v>765</v>
      </c>
      <c r="N563" t="s">
        <v>1384</v>
      </c>
      <c r="O563" t="s">
        <v>1384</v>
      </c>
      <c r="P563" s="335">
        <v>45023.637000000002</v>
      </c>
    </row>
    <row r="564" spans="11:16" ht="14.4">
      <c r="K564" t="s">
        <v>1384</v>
      </c>
      <c r="L564">
        <v>50325</v>
      </c>
      <c r="M564" t="s">
        <v>766</v>
      </c>
      <c r="N564" t="s">
        <v>1384</v>
      </c>
      <c r="O564" t="s">
        <v>1384</v>
      </c>
      <c r="P564" s="335">
        <v>15273.864</v>
      </c>
    </row>
    <row r="565" spans="11:16" ht="14.4">
      <c r="K565" t="s">
        <v>1384</v>
      </c>
      <c r="L565">
        <v>50326</v>
      </c>
      <c r="M565" t="s">
        <v>767</v>
      </c>
      <c r="N565" t="s">
        <v>1384</v>
      </c>
      <c r="O565" t="s">
        <v>1384</v>
      </c>
      <c r="P565" s="335">
        <v>595991.08600000001</v>
      </c>
    </row>
    <row r="566" spans="11:16" ht="14.4">
      <c r="K566" t="s">
        <v>1384</v>
      </c>
      <c r="L566">
        <v>50328</v>
      </c>
      <c r="M566" t="s">
        <v>768</v>
      </c>
      <c r="N566" t="s">
        <v>1384</v>
      </c>
      <c r="O566" t="s">
        <v>1384</v>
      </c>
      <c r="P566" s="335">
        <v>2213278.7859999998</v>
      </c>
    </row>
    <row r="567" spans="11:16" ht="14.4">
      <c r="K567" t="s">
        <v>1384</v>
      </c>
      <c r="L567">
        <v>50330</v>
      </c>
      <c r="M567" t="s">
        <v>783</v>
      </c>
      <c r="N567" t="s">
        <v>1384</v>
      </c>
      <c r="O567" t="s">
        <v>1384</v>
      </c>
      <c r="P567" s="335">
        <v>65722.600999999995</v>
      </c>
    </row>
    <row r="568" spans="11:16" ht="14.4">
      <c r="K568" t="s">
        <v>1384</v>
      </c>
      <c r="L568">
        <v>50331</v>
      </c>
      <c r="M568" t="s">
        <v>784</v>
      </c>
      <c r="N568" t="s">
        <v>1384</v>
      </c>
      <c r="O568" t="s">
        <v>1384</v>
      </c>
      <c r="P568" s="335">
        <v>120155.519</v>
      </c>
    </row>
    <row r="569" spans="11:16" ht="14.4">
      <c r="K569" t="s">
        <v>1384</v>
      </c>
      <c r="L569">
        <v>50332</v>
      </c>
      <c r="M569" t="s">
        <v>785</v>
      </c>
      <c r="N569" t="s">
        <v>1384</v>
      </c>
      <c r="O569" t="s">
        <v>1384</v>
      </c>
      <c r="P569" s="335">
        <v>580648.05900000001</v>
      </c>
    </row>
    <row r="570" spans="11:16" ht="14.4">
      <c r="K570" t="s">
        <v>1384</v>
      </c>
      <c r="L570">
        <v>50334</v>
      </c>
      <c r="M570" t="s">
        <v>977</v>
      </c>
      <c r="N570" t="s">
        <v>1384</v>
      </c>
      <c r="O570" t="s">
        <v>1384</v>
      </c>
      <c r="P570" s="335">
        <v>779588.38300000003</v>
      </c>
    </row>
    <row r="571" spans="11:16" ht="14.4">
      <c r="K571" t="s">
        <v>1384</v>
      </c>
      <c r="L571">
        <v>50335</v>
      </c>
      <c r="M571" t="s">
        <v>878</v>
      </c>
      <c r="N571" t="s">
        <v>1384</v>
      </c>
      <c r="O571" t="s">
        <v>1384</v>
      </c>
      <c r="P571" s="335">
        <v>1589343.4620000001</v>
      </c>
    </row>
    <row r="572" spans="11:16" ht="14.4">
      <c r="K572" t="s">
        <v>1384</v>
      </c>
      <c r="L572">
        <v>50340</v>
      </c>
      <c r="M572" t="s">
        <v>1252</v>
      </c>
      <c r="N572" t="s">
        <v>1384</v>
      </c>
      <c r="O572" t="s">
        <v>1384</v>
      </c>
      <c r="P572" s="335">
        <v>39854.375999999997</v>
      </c>
    </row>
    <row r="573" spans="11:16" ht="14.4">
      <c r="K573" t="s">
        <v>1384</v>
      </c>
      <c r="L573">
        <v>50401</v>
      </c>
      <c r="M573" t="s">
        <v>789</v>
      </c>
      <c r="N573" t="s">
        <v>1384</v>
      </c>
      <c r="O573" t="s">
        <v>1384</v>
      </c>
      <c r="P573" s="335">
        <v>10168408.560000001</v>
      </c>
    </row>
    <row r="574" spans="11:16" ht="14.4">
      <c r="K574" t="s">
        <v>1384</v>
      </c>
      <c r="L574">
        <v>50402</v>
      </c>
      <c r="M574" t="s">
        <v>790</v>
      </c>
      <c r="N574" t="s">
        <v>1384</v>
      </c>
      <c r="O574" t="s">
        <v>1384</v>
      </c>
      <c r="P574" s="335">
        <v>6332042.1809999999</v>
      </c>
    </row>
    <row r="575" spans="11:16" ht="14.4">
      <c r="K575" t="s">
        <v>1384</v>
      </c>
      <c r="L575">
        <v>50403</v>
      </c>
      <c r="M575" t="s">
        <v>791</v>
      </c>
      <c r="N575" t="s">
        <v>1384</v>
      </c>
      <c r="O575" t="s">
        <v>1384</v>
      </c>
      <c r="P575" s="335">
        <v>710197.73100000003</v>
      </c>
    </row>
    <row r="576" spans="11:16" ht="14.4">
      <c r="K576" t="s">
        <v>1384</v>
      </c>
      <c r="L576">
        <v>50501</v>
      </c>
      <c r="M576" t="s">
        <v>795</v>
      </c>
      <c r="N576" t="s">
        <v>1384</v>
      </c>
      <c r="O576" t="s">
        <v>1384</v>
      </c>
      <c r="P576" s="335">
        <v>633111.37199999997</v>
      </c>
    </row>
    <row r="577" spans="11:16" ht="14.4">
      <c r="K577" t="s">
        <v>1384</v>
      </c>
      <c r="L577">
        <v>50701</v>
      </c>
      <c r="M577" t="s">
        <v>799</v>
      </c>
      <c r="N577" t="s">
        <v>1384</v>
      </c>
      <c r="O577" t="s">
        <v>1384</v>
      </c>
      <c r="P577" s="335">
        <v>742544.52899999998</v>
      </c>
    </row>
    <row r="578" spans="11:16" ht="14.4">
      <c r="K578" t="s">
        <v>1384</v>
      </c>
      <c r="L578">
        <v>50703</v>
      </c>
      <c r="M578" t="s">
        <v>800</v>
      </c>
      <c r="N578" t="s">
        <v>1384</v>
      </c>
      <c r="O578" t="s">
        <v>1384</v>
      </c>
      <c r="P578" s="335">
        <v>3415117.105</v>
      </c>
    </row>
    <row r="579" spans="11:16" ht="14.4">
      <c r="K579" t="s">
        <v>1384</v>
      </c>
      <c r="L579">
        <v>50704</v>
      </c>
      <c r="M579" t="s">
        <v>801</v>
      </c>
      <c r="N579" t="s">
        <v>1384</v>
      </c>
      <c r="O579" t="s">
        <v>1384</v>
      </c>
      <c r="P579" s="335">
        <v>116205.25900000001</v>
      </c>
    </row>
    <row r="580" spans="11:16" ht="14.4">
      <c r="K580" t="s">
        <v>1384</v>
      </c>
      <c r="L580">
        <v>50705</v>
      </c>
      <c r="M580" t="s">
        <v>802</v>
      </c>
      <c r="N580" t="s">
        <v>1384</v>
      </c>
      <c r="O580" t="s">
        <v>1384</v>
      </c>
      <c r="P580" s="335">
        <v>8358.4470000000001</v>
      </c>
    </row>
    <row r="581" spans="11:16" ht="14.4">
      <c r="K581" t="s">
        <v>1384</v>
      </c>
      <c r="L581">
        <v>50706</v>
      </c>
      <c r="M581" t="s">
        <v>803</v>
      </c>
      <c r="N581" t="s">
        <v>1384</v>
      </c>
      <c r="O581" t="s">
        <v>1384</v>
      </c>
      <c r="P581" s="335">
        <v>69410.637000000002</v>
      </c>
    </row>
    <row r="582" spans="11:16" ht="14.4">
      <c r="K582" t="s">
        <v>1384</v>
      </c>
      <c r="L582">
        <v>50708</v>
      </c>
      <c r="M582" t="s">
        <v>804</v>
      </c>
      <c r="N582" t="s">
        <v>1384</v>
      </c>
      <c r="O582" t="s">
        <v>1384</v>
      </c>
      <c r="P582" s="335">
        <v>8236.1170000000002</v>
      </c>
    </row>
    <row r="583" spans="11:16" ht="14.4">
      <c r="K583" t="s">
        <v>1384</v>
      </c>
      <c r="L583">
        <v>1010102</v>
      </c>
      <c r="M583" t="s">
        <v>532</v>
      </c>
      <c r="N583" t="s">
        <v>1384</v>
      </c>
      <c r="O583" t="s">
        <v>1384</v>
      </c>
      <c r="P583" s="335">
        <v>12101.141</v>
      </c>
    </row>
    <row r="584" spans="11:16" ht="14.4">
      <c r="K584" t="s">
        <v>1384</v>
      </c>
      <c r="L584">
        <v>1010103</v>
      </c>
      <c r="M584" t="s">
        <v>535</v>
      </c>
      <c r="N584" t="s">
        <v>1384</v>
      </c>
      <c r="O584" t="s">
        <v>1384</v>
      </c>
      <c r="P584" s="335">
        <v>4215.7420000000002</v>
      </c>
    </row>
    <row r="585" spans="11:16" ht="14.4">
      <c r="K585" t="s">
        <v>1384</v>
      </c>
      <c r="L585">
        <v>1010104</v>
      </c>
      <c r="M585" t="s">
        <v>536</v>
      </c>
      <c r="N585" t="s">
        <v>1384</v>
      </c>
      <c r="O585" t="s">
        <v>1384</v>
      </c>
      <c r="P585" s="335">
        <v>4242458.8080000002</v>
      </c>
    </row>
    <row r="586" spans="11:16" ht="14.4">
      <c r="K586" t="s">
        <v>1384</v>
      </c>
      <c r="L586">
        <v>1010201</v>
      </c>
      <c r="M586" t="s">
        <v>550</v>
      </c>
      <c r="N586" t="s">
        <v>1384</v>
      </c>
      <c r="O586" t="s">
        <v>1384</v>
      </c>
      <c r="P586" s="335">
        <v>8225447.8779999996</v>
      </c>
    </row>
    <row r="587" spans="11:16" ht="14.4">
      <c r="K587" t="s">
        <v>1384</v>
      </c>
      <c r="L587">
        <v>1010202</v>
      </c>
      <c r="M587" t="s">
        <v>1192</v>
      </c>
      <c r="N587" t="s">
        <v>1384</v>
      </c>
      <c r="O587" t="s">
        <v>1384</v>
      </c>
      <c r="P587" s="335">
        <v>13218127.108999999</v>
      </c>
    </row>
    <row r="588" spans="11:16" ht="14.4">
      <c r="K588" t="s">
        <v>1384</v>
      </c>
      <c r="L588">
        <v>1010203</v>
      </c>
      <c r="M588" t="s">
        <v>408</v>
      </c>
      <c r="N588" t="s">
        <v>1384</v>
      </c>
      <c r="O588" t="s">
        <v>1384</v>
      </c>
      <c r="P588" s="335">
        <v>63984.762000000002</v>
      </c>
    </row>
    <row r="589" spans="11:16" ht="14.4">
      <c r="K589" t="s">
        <v>1384</v>
      </c>
      <c r="L589">
        <v>1010205</v>
      </c>
      <c r="M589" t="s">
        <v>592</v>
      </c>
      <c r="N589" t="s">
        <v>1384</v>
      </c>
      <c r="O589" t="s">
        <v>1384</v>
      </c>
      <c r="P589" s="335">
        <v>54305000</v>
      </c>
    </row>
    <row r="590" spans="11:16" ht="14.4">
      <c r="K590" t="s">
        <v>1384</v>
      </c>
      <c r="L590">
        <v>1010301</v>
      </c>
      <c r="M590" t="s">
        <v>552</v>
      </c>
      <c r="N590" t="s">
        <v>1384</v>
      </c>
      <c r="O590" t="s">
        <v>1384</v>
      </c>
      <c r="P590" s="335">
        <v>126523.84699999999</v>
      </c>
    </row>
    <row r="591" spans="11:16" ht="14.4">
      <c r="K591" t="s">
        <v>1384</v>
      </c>
      <c r="L591">
        <v>1010302</v>
      </c>
      <c r="M591" t="s">
        <v>555</v>
      </c>
      <c r="N591" t="s">
        <v>1384</v>
      </c>
      <c r="O591" t="s">
        <v>1384</v>
      </c>
      <c r="P591" s="335">
        <v>304358.94799999997</v>
      </c>
    </row>
    <row r="592" spans="11:16" ht="14.4">
      <c r="K592" t="s">
        <v>1384</v>
      </c>
      <c r="L592">
        <v>1010305</v>
      </c>
      <c r="M592" t="s">
        <v>556</v>
      </c>
      <c r="N592" t="s">
        <v>1384</v>
      </c>
      <c r="O592" t="s">
        <v>1384</v>
      </c>
      <c r="P592" s="335">
        <v>5990680.3720000004</v>
      </c>
    </row>
    <row r="593" spans="11:16" ht="14.4">
      <c r="K593" t="s">
        <v>1384</v>
      </c>
      <c r="L593">
        <v>1010306</v>
      </c>
      <c r="M593" t="s">
        <v>569</v>
      </c>
      <c r="N593" t="s">
        <v>1384</v>
      </c>
      <c r="O593" t="s">
        <v>1384</v>
      </c>
      <c r="P593" s="335">
        <v>3685167.7289999998</v>
      </c>
    </row>
    <row r="594" spans="11:16" ht="14.4">
      <c r="K594" t="s">
        <v>1384</v>
      </c>
      <c r="L594">
        <v>1010307</v>
      </c>
      <c r="M594" t="s">
        <v>573</v>
      </c>
      <c r="N594" t="s">
        <v>1384</v>
      </c>
      <c r="O594" t="s">
        <v>1384</v>
      </c>
      <c r="P594" s="335">
        <v>77231119.510000005</v>
      </c>
    </row>
    <row r="595" spans="11:16" ht="14.4">
      <c r="K595" t="s">
        <v>1384</v>
      </c>
      <c r="L595">
        <v>1010399</v>
      </c>
      <c r="M595" t="s">
        <v>1139</v>
      </c>
      <c r="N595" t="s">
        <v>1384</v>
      </c>
      <c r="O595" t="s">
        <v>1384</v>
      </c>
      <c r="P595" s="335">
        <v>-72884112.522</v>
      </c>
    </row>
    <row r="596" spans="11:16" ht="14.4">
      <c r="K596" t="s">
        <v>1384</v>
      </c>
      <c r="L596">
        <v>1010401</v>
      </c>
      <c r="M596" t="s">
        <v>577</v>
      </c>
      <c r="N596" t="s">
        <v>1384</v>
      </c>
      <c r="O596" t="s">
        <v>1384</v>
      </c>
      <c r="P596" s="335">
        <v>77907003.841999993</v>
      </c>
    </row>
    <row r="597" spans="11:16" ht="14.4">
      <c r="K597" t="s">
        <v>1384</v>
      </c>
      <c r="L597">
        <v>1010409</v>
      </c>
      <c r="M597" t="s">
        <v>580</v>
      </c>
      <c r="N597">
        <v>1</v>
      </c>
      <c r="O597" t="s">
        <v>581</v>
      </c>
      <c r="P597" s="335">
        <v>8842760.9690000005</v>
      </c>
    </row>
    <row r="598" spans="11:16" ht="14.4">
      <c r="K598" t="s">
        <v>1384</v>
      </c>
      <c r="L598">
        <v>1010409</v>
      </c>
      <c r="M598" t="s">
        <v>580</v>
      </c>
      <c r="N598" t="s">
        <v>1384</v>
      </c>
      <c r="O598" t="s">
        <v>1384</v>
      </c>
      <c r="P598" s="335">
        <v>9390807.5010000002</v>
      </c>
    </row>
    <row r="599" spans="11:16" ht="14.4">
      <c r="K599" t="s">
        <v>1384</v>
      </c>
      <c r="L599">
        <v>1010502</v>
      </c>
      <c r="M599" t="s">
        <v>585</v>
      </c>
      <c r="N599" t="s">
        <v>1384</v>
      </c>
      <c r="O599" t="s">
        <v>1384</v>
      </c>
      <c r="P599" s="335">
        <v>321190.826</v>
      </c>
    </row>
    <row r="600" spans="11:16" ht="14.4">
      <c r="K600" t="s">
        <v>1384</v>
      </c>
      <c r="L600">
        <v>1010701</v>
      </c>
      <c r="M600" t="s">
        <v>1200</v>
      </c>
      <c r="N600" t="s">
        <v>1384</v>
      </c>
      <c r="O600" t="s">
        <v>1384</v>
      </c>
      <c r="P600" s="335">
        <v>3000</v>
      </c>
    </row>
    <row r="601" spans="11:16" ht="14.4">
      <c r="K601" t="s">
        <v>1384</v>
      </c>
      <c r="L601">
        <v>1020302</v>
      </c>
      <c r="M601" t="s">
        <v>592</v>
      </c>
      <c r="N601" t="s">
        <v>1384</v>
      </c>
      <c r="O601" t="s">
        <v>1384</v>
      </c>
      <c r="P601" s="335">
        <v>847625549.91700006</v>
      </c>
    </row>
    <row r="602" spans="11:16" ht="14.4">
      <c r="K602" t="s">
        <v>1384</v>
      </c>
      <c r="L602">
        <v>1020304</v>
      </c>
      <c r="M602" t="s">
        <v>408</v>
      </c>
      <c r="N602" t="s">
        <v>1384</v>
      </c>
      <c r="O602" t="s">
        <v>1384</v>
      </c>
      <c r="P602" s="335">
        <v>1415240.6359999999</v>
      </c>
    </row>
    <row r="603" spans="11:16" ht="14.4">
      <c r="K603" t="s">
        <v>1384</v>
      </c>
      <c r="L603">
        <v>1020402</v>
      </c>
      <c r="M603" t="s">
        <v>596</v>
      </c>
      <c r="N603" t="s">
        <v>1384</v>
      </c>
      <c r="O603" t="s">
        <v>1384</v>
      </c>
      <c r="P603" s="335">
        <v>2797398.753</v>
      </c>
    </row>
    <row r="604" spans="11:16" ht="14.4">
      <c r="K604" t="s">
        <v>1384</v>
      </c>
      <c r="L604">
        <v>1020403</v>
      </c>
      <c r="M604" t="s">
        <v>598</v>
      </c>
      <c r="N604" t="s">
        <v>1384</v>
      </c>
      <c r="O604" t="s">
        <v>1384</v>
      </c>
      <c r="P604" s="335">
        <v>2166238.1230000001</v>
      </c>
    </row>
    <row r="605" spans="11:16" ht="14.4">
      <c r="K605" t="s">
        <v>1384</v>
      </c>
      <c r="L605">
        <v>1020405</v>
      </c>
      <c r="M605" t="s">
        <v>601</v>
      </c>
      <c r="N605" t="s">
        <v>1384</v>
      </c>
      <c r="O605" t="s">
        <v>1384</v>
      </c>
      <c r="P605" s="335">
        <v>760562.71200000006</v>
      </c>
    </row>
    <row r="606" spans="11:16" ht="14.4">
      <c r="K606" t="s">
        <v>1384</v>
      </c>
      <c r="L606">
        <v>1020408</v>
      </c>
      <c r="M606" t="s">
        <v>604</v>
      </c>
      <c r="N606" t="s">
        <v>1384</v>
      </c>
      <c r="O606" t="s">
        <v>1384</v>
      </c>
      <c r="P606" s="335">
        <v>4139679.7940000002</v>
      </c>
    </row>
    <row r="607" spans="11:16" ht="14.4">
      <c r="K607" t="s">
        <v>1384</v>
      </c>
      <c r="L607">
        <v>1020409</v>
      </c>
      <c r="M607" t="s">
        <v>606</v>
      </c>
      <c r="N607" t="s">
        <v>1384</v>
      </c>
      <c r="O607" t="s">
        <v>1384</v>
      </c>
      <c r="P607" s="335">
        <v>1289260.1710000001</v>
      </c>
    </row>
    <row r="608" spans="11:16" ht="14.4">
      <c r="K608" t="s">
        <v>1384</v>
      </c>
      <c r="L608">
        <v>1020499</v>
      </c>
      <c r="M608" t="s">
        <v>610</v>
      </c>
      <c r="N608" t="s">
        <v>1384</v>
      </c>
      <c r="O608" t="s">
        <v>1384</v>
      </c>
      <c r="P608" s="335">
        <v>-2637174.17</v>
      </c>
    </row>
    <row r="609" spans="11:16" ht="14.4">
      <c r="K609" t="s">
        <v>1384</v>
      </c>
      <c r="L609">
        <v>1020701</v>
      </c>
      <c r="M609" t="s">
        <v>612</v>
      </c>
      <c r="N609" t="s">
        <v>1384</v>
      </c>
      <c r="O609" t="s">
        <v>1384</v>
      </c>
      <c r="P609" s="335">
        <v>350645.82199999999</v>
      </c>
    </row>
    <row r="610" spans="11:16" ht="14.4">
      <c r="K610" t="s">
        <v>1384</v>
      </c>
      <c r="L610">
        <v>1020703</v>
      </c>
      <c r="M610" t="s">
        <v>615</v>
      </c>
      <c r="N610" t="s">
        <v>1384</v>
      </c>
      <c r="O610" t="s">
        <v>1384</v>
      </c>
      <c r="P610" s="335">
        <v>8364439.2719999999</v>
      </c>
    </row>
    <row r="611" spans="11:16" ht="14.4">
      <c r="K611" t="s">
        <v>1384</v>
      </c>
      <c r="L611">
        <v>1020901</v>
      </c>
      <c r="M611" t="s">
        <v>618</v>
      </c>
      <c r="N611" t="s">
        <v>1384</v>
      </c>
      <c r="O611" t="s">
        <v>1384</v>
      </c>
      <c r="P611" s="335">
        <v>142486180.47600001</v>
      </c>
    </row>
    <row r="612" spans="11:16" ht="14.4">
      <c r="K612" t="s">
        <v>1384</v>
      </c>
      <c r="L612">
        <v>2010101</v>
      </c>
      <c r="M612" t="s">
        <v>622</v>
      </c>
      <c r="N612" t="s">
        <v>1384</v>
      </c>
      <c r="O612" t="s">
        <v>1384</v>
      </c>
      <c r="P612" s="335">
        <v>-5484511.9699999997</v>
      </c>
    </row>
    <row r="613" spans="11:16" ht="14.4">
      <c r="K613" t="s">
        <v>1384</v>
      </c>
      <c r="L613">
        <v>2010102</v>
      </c>
      <c r="M613" t="s">
        <v>652</v>
      </c>
      <c r="N613" t="s">
        <v>1384</v>
      </c>
      <c r="O613" t="s">
        <v>1384</v>
      </c>
      <c r="P613" s="335">
        <v>-1146815.1459999999</v>
      </c>
    </row>
    <row r="614" spans="11:16" ht="14.4">
      <c r="K614" t="s">
        <v>1384</v>
      </c>
      <c r="L614">
        <v>2010201</v>
      </c>
      <c r="M614" t="s">
        <v>658</v>
      </c>
      <c r="N614">
        <v>4</v>
      </c>
      <c r="O614" t="s">
        <v>1343</v>
      </c>
      <c r="P614" s="335">
        <v>-12185161.943</v>
      </c>
    </row>
    <row r="615" spans="11:16" ht="14.4">
      <c r="K615" t="s">
        <v>1384</v>
      </c>
      <c r="L615">
        <v>2010201</v>
      </c>
      <c r="M615" t="s">
        <v>658</v>
      </c>
      <c r="N615">
        <v>16</v>
      </c>
      <c r="O615" t="s">
        <v>1243</v>
      </c>
      <c r="P615" s="335">
        <v>-18713666.550000001</v>
      </c>
    </row>
    <row r="616" spans="11:16" ht="14.4">
      <c r="K616" t="s">
        <v>1384</v>
      </c>
      <c r="L616">
        <v>2010201</v>
      </c>
      <c r="M616" t="s">
        <v>658</v>
      </c>
      <c r="N616">
        <v>17</v>
      </c>
      <c r="O616" t="s">
        <v>1346</v>
      </c>
      <c r="P616" s="335">
        <v>-566777.99699999997</v>
      </c>
    </row>
    <row r="617" spans="11:16" ht="14.4">
      <c r="K617" t="s">
        <v>1384</v>
      </c>
      <c r="L617">
        <v>2010201</v>
      </c>
      <c r="M617" t="s">
        <v>658</v>
      </c>
      <c r="N617">
        <v>18</v>
      </c>
      <c r="O617" t="s">
        <v>1350</v>
      </c>
      <c r="P617" s="335">
        <v>-19887015.997000001</v>
      </c>
    </row>
    <row r="618" spans="11:16" ht="14.4">
      <c r="K618" t="s">
        <v>1384</v>
      </c>
      <c r="L618">
        <v>2010201</v>
      </c>
      <c r="M618" t="s">
        <v>658</v>
      </c>
      <c r="N618" t="s">
        <v>1384</v>
      </c>
      <c r="O618" t="s">
        <v>1384</v>
      </c>
      <c r="P618" s="335">
        <v>-51468515.317000002</v>
      </c>
    </row>
    <row r="619" spans="11:16" ht="14.4">
      <c r="K619" t="s">
        <v>1384</v>
      </c>
      <c r="L619">
        <v>2010206</v>
      </c>
      <c r="M619" t="s">
        <v>943</v>
      </c>
      <c r="N619" t="s">
        <v>1384</v>
      </c>
      <c r="O619" t="s">
        <v>1384</v>
      </c>
      <c r="P619" s="335">
        <v>-67882462.828999996</v>
      </c>
    </row>
    <row r="620" spans="11:16" ht="14.4">
      <c r="K620" t="s">
        <v>1384</v>
      </c>
      <c r="L620">
        <v>2010301</v>
      </c>
      <c r="M620" t="s">
        <v>664</v>
      </c>
      <c r="N620" t="s">
        <v>1384</v>
      </c>
      <c r="O620" t="s">
        <v>1384</v>
      </c>
      <c r="P620" s="335">
        <v>-708514.46100000001</v>
      </c>
    </row>
    <row r="621" spans="11:16" ht="14.4">
      <c r="K621" t="s">
        <v>1384</v>
      </c>
      <c r="L621">
        <v>2010305</v>
      </c>
      <c r="M621" t="s">
        <v>666</v>
      </c>
      <c r="N621" t="s">
        <v>1384</v>
      </c>
      <c r="O621" t="s">
        <v>1384</v>
      </c>
      <c r="P621" s="335">
        <v>-1767788.7339999999</v>
      </c>
    </row>
    <row r="622" spans="11:16" ht="14.4">
      <c r="K622" t="s">
        <v>1384</v>
      </c>
      <c r="L622">
        <v>2010306</v>
      </c>
      <c r="M622" t="s">
        <v>663</v>
      </c>
      <c r="N622" t="s">
        <v>1384</v>
      </c>
      <c r="O622" t="s">
        <v>1384</v>
      </c>
      <c r="P622" s="335">
        <v>-1211604.2990000001</v>
      </c>
    </row>
    <row r="623" spans="11:16" ht="14.4">
      <c r="K623" t="s">
        <v>1384</v>
      </c>
      <c r="L623">
        <v>2010313</v>
      </c>
      <c r="M623" t="s">
        <v>674</v>
      </c>
      <c r="N623" t="s">
        <v>1384</v>
      </c>
      <c r="O623" t="s">
        <v>1384</v>
      </c>
      <c r="P623" s="335">
        <v>-1419.3979999999999</v>
      </c>
    </row>
    <row r="624" spans="11:16" ht="14.4">
      <c r="K624" t="s">
        <v>1384</v>
      </c>
      <c r="L624">
        <v>2010501</v>
      </c>
      <c r="M624" t="s">
        <v>677</v>
      </c>
      <c r="N624" t="s">
        <v>1384</v>
      </c>
      <c r="O624" t="s">
        <v>1384</v>
      </c>
      <c r="P624" s="335">
        <v>-39138.220999999998</v>
      </c>
    </row>
    <row r="625" spans="11:16" ht="14.4">
      <c r="K625" t="s">
        <v>1384</v>
      </c>
      <c r="L625">
        <v>2020102</v>
      </c>
      <c r="M625" t="s">
        <v>682</v>
      </c>
      <c r="N625" t="s">
        <v>1384</v>
      </c>
      <c r="O625" t="s">
        <v>1384</v>
      </c>
      <c r="P625" s="335">
        <v>-37967586.872000001</v>
      </c>
    </row>
    <row r="626" spans="11:16" ht="14.4">
      <c r="K626" t="s">
        <v>1384</v>
      </c>
      <c r="L626">
        <v>2020104</v>
      </c>
      <c r="M626" t="s">
        <v>858</v>
      </c>
      <c r="N626" t="s">
        <v>1384</v>
      </c>
      <c r="O626" t="s">
        <v>1384</v>
      </c>
      <c r="P626" s="335">
        <v>-25439831.800000001</v>
      </c>
    </row>
    <row r="627" spans="11:16" ht="14.4">
      <c r="K627" t="s">
        <v>1384</v>
      </c>
      <c r="L627">
        <v>2020201</v>
      </c>
      <c r="M627" t="s">
        <v>658</v>
      </c>
      <c r="N627">
        <v>3</v>
      </c>
      <c r="O627" t="s">
        <v>659</v>
      </c>
      <c r="P627" s="335">
        <v>-1487777.669</v>
      </c>
    </row>
    <row r="628" spans="11:16" ht="14.4">
      <c r="K628" t="s">
        <v>1384</v>
      </c>
      <c r="L628">
        <v>2020201</v>
      </c>
      <c r="M628" t="s">
        <v>658</v>
      </c>
      <c r="N628">
        <v>4</v>
      </c>
      <c r="O628" t="s">
        <v>948</v>
      </c>
      <c r="P628" s="335">
        <v>-23506290.914000001</v>
      </c>
    </row>
    <row r="629" spans="11:16" ht="14.4">
      <c r="K629" t="s">
        <v>1384</v>
      </c>
      <c r="L629">
        <v>2020201</v>
      </c>
      <c r="M629" t="s">
        <v>658</v>
      </c>
      <c r="N629">
        <v>16</v>
      </c>
      <c r="O629" t="s">
        <v>910</v>
      </c>
      <c r="P629" s="335">
        <v>-123027394.529</v>
      </c>
    </row>
    <row r="630" spans="11:16" ht="14.4">
      <c r="K630" t="s">
        <v>1384</v>
      </c>
      <c r="L630">
        <v>2020201</v>
      </c>
      <c r="M630" t="s">
        <v>658</v>
      </c>
      <c r="N630">
        <v>18</v>
      </c>
      <c r="O630" t="s">
        <v>1358</v>
      </c>
      <c r="P630" s="335">
        <v>-6448902.9450000003</v>
      </c>
    </row>
    <row r="631" spans="11:16" ht="14.4">
      <c r="K631" t="s">
        <v>1384</v>
      </c>
      <c r="L631">
        <v>2020201</v>
      </c>
      <c r="M631" t="s">
        <v>658</v>
      </c>
      <c r="N631" t="s">
        <v>1384</v>
      </c>
      <c r="O631" t="s">
        <v>1384</v>
      </c>
      <c r="P631" s="335">
        <v>-154470366.05700001</v>
      </c>
    </row>
    <row r="632" spans="11:16" ht="14.4">
      <c r="K632" t="s">
        <v>1384</v>
      </c>
      <c r="L632">
        <v>2020206</v>
      </c>
      <c r="M632" t="s">
        <v>688</v>
      </c>
      <c r="N632">
        <v>1</v>
      </c>
      <c r="O632" t="s">
        <v>689</v>
      </c>
      <c r="P632" s="335">
        <v>-114358105.487</v>
      </c>
    </row>
    <row r="633" spans="11:16" ht="14.4">
      <c r="K633" t="s">
        <v>1384</v>
      </c>
      <c r="L633">
        <v>2020206</v>
      </c>
      <c r="M633" t="s">
        <v>688</v>
      </c>
      <c r="N633">
        <v>2</v>
      </c>
      <c r="O633" t="s">
        <v>693</v>
      </c>
      <c r="P633" s="335">
        <v>-183166620.185</v>
      </c>
    </row>
    <row r="634" spans="11:16" ht="14.4">
      <c r="K634" t="s">
        <v>1384</v>
      </c>
      <c r="L634">
        <v>2020206</v>
      </c>
      <c r="M634" t="s">
        <v>688</v>
      </c>
      <c r="N634" t="s">
        <v>1384</v>
      </c>
      <c r="O634" t="s">
        <v>1384</v>
      </c>
      <c r="P634" s="335">
        <v>-297524725.67199999</v>
      </c>
    </row>
    <row r="635" spans="11:16" ht="14.4">
      <c r="K635" t="s">
        <v>1384</v>
      </c>
      <c r="L635">
        <v>2020303</v>
      </c>
      <c r="M635" t="s">
        <v>663</v>
      </c>
      <c r="N635" t="s">
        <v>1384</v>
      </c>
      <c r="O635" t="s">
        <v>1384</v>
      </c>
      <c r="P635" s="335">
        <v>-12394180.948000001</v>
      </c>
    </row>
    <row r="636" spans="11:16" ht="14.4">
      <c r="K636" t="s">
        <v>1384</v>
      </c>
      <c r="L636">
        <v>2020306</v>
      </c>
      <c r="M636" t="s">
        <v>951</v>
      </c>
      <c r="N636" t="s">
        <v>952</v>
      </c>
      <c r="O636" t="s">
        <v>953</v>
      </c>
      <c r="P636" s="335">
        <v>-5570000</v>
      </c>
    </row>
    <row r="637" spans="11:16" ht="14.4">
      <c r="K637" t="s">
        <v>1384</v>
      </c>
      <c r="L637">
        <v>2020306</v>
      </c>
      <c r="M637" t="s">
        <v>951</v>
      </c>
      <c r="N637" t="s">
        <v>956</v>
      </c>
      <c r="O637" t="s">
        <v>957</v>
      </c>
      <c r="P637" s="335">
        <v>-775000</v>
      </c>
    </row>
    <row r="638" spans="11:16" ht="14.4">
      <c r="K638" t="s">
        <v>1384</v>
      </c>
      <c r="L638">
        <v>2020306</v>
      </c>
      <c r="M638" t="s">
        <v>951</v>
      </c>
      <c r="N638" t="s">
        <v>960</v>
      </c>
      <c r="O638" t="s">
        <v>961</v>
      </c>
      <c r="P638" s="335">
        <v>-250000</v>
      </c>
    </row>
    <row r="639" spans="11:16" ht="14.4">
      <c r="K639" t="s">
        <v>1384</v>
      </c>
      <c r="L639">
        <v>2020306</v>
      </c>
      <c r="M639" t="s">
        <v>951</v>
      </c>
      <c r="N639" t="s">
        <v>964</v>
      </c>
      <c r="O639" t="s">
        <v>965</v>
      </c>
      <c r="P639" s="335">
        <v>-3625000</v>
      </c>
    </row>
    <row r="640" spans="11:16" ht="14.4">
      <c r="K640" t="s">
        <v>1384</v>
      </c>
      <c r="L640">
        <v>2020306</v>
      </c>
      <c r="M640" t="s">
        <v>951</v>
      </c>
      <c r="N640" t="s">
        <v>968</v>
      </c>
      <c r="O640" t="s">
        <v>969</v>
      </c>
      <c r="P640" s="335">
        <v>-400000</v>
      </c>
    </row>
    <row r="641" spans="11:16" ht="14.4">
      <c r="K641" t="s">
        <v>1384</v>
      </c>
      <c r="L641">
        <v>2020306</v>
      </c>
      <c r="M641" t="s">
        <v>951</v>
      </c>
      <c r="N641" t="s">
        <v>972</v>
      </c>
      <c r="O641" t="s">
        <v>973</v>
      </c>
      <c r="P641" s="335">
        <v>-11357014.275</v>
      </c>
    </row>
    <row r="642" spans="11:16" ht="14.4">
      <c r="K642" t="s">
        <v>1384</v>
      </c>
      <c r="L642">
        <v>2020306</v>
      </c>
      <c r="M642" t="s">
        <v>951</v>
      </c>
      <c r="N642" t="s">
        <v>1361</v>
      </c>
      <c r="O642" t="s">
        <v>1362</v>
      </c>
      <c r="P642" s="335">
        <v>-8040446.3870000001</v>
      </c>
    </row>
    <row r="643" spans="11:16" ht="14.4">
      <c r="K643" t="s">
        <v>1384</v>
      </c>
      <c r="L643">
        <v>2020306</v>
      </c>
      <c r="M643" t="s">
        <v>951</v>
      </c>
      <c r="N643" t="s">
        <v>1214</v>
      </c>
      <c r="O643" t="s">
        <v>1215</v>
      </c>
      <c r="P643" s="335">
        <v>-2460224.7450000001</v>
      </c>
    </row>
    <row r="644" spans="11:16" ht="14.4">
      <c r="K644" t="s">
        <v>1384</v>
      </c>
      <c r="L644">
        <v>2020306</v>
      </c>
      <c r="M644" t="s">
        <v>951</v>
      </c>
      <c r="N644" t="s">
        <v>1044</v>
      </c>
      <c r="O644" t="s">
        <v>1162</v>
      </c>
      <c r="P644" s="335">
        <v>-28979045.322999999</v>
      </c>
    </row>
    <row r="645" spans="11:16" ht="14.4">
      <c r="K645" t="s">
        <v>1384</v>
      </c>
      <c r="L645">
        <v>2020306</v>
      </c>
      <c r="M645" t="s">
        <v>951</v>
      </c>
      <c r="N645" t="s">
        <v>1368</v>
      </c>
      <c r="O645" t="s">
        <v>1369</v>
      </c>
      <c r="P645" s="335">
        <v>14784535.937000001</v>
      </c>
    </row>
    <row r="646" spans="11:16" ht="14.4">
      <c r="K646" t="s">
        <v>1384</v>
      </c>
      <c r="L646">
        <v>2020306</v>
      </c>
      <c r="M646" t="s">
        <v>951</v>
      </c>
      <c r="N646" t="s">
        <v>1384</v>
      </c>
      <c r="O646" t="s">
        <v>1384</v>
      </c>
      <c r="P646" s="335">
        <v>-46672194.792999998</v>
      </c>
    </row>
    <row r="647" spans="11:16" ht="14.4">
      <c r="K647" t="s">
        <v>1384</v>
      </c>
      <c r="L647">
        <v>4010101</v>
      </c>
      <c r="M647" t="s">
        <v>712</v>
      </c>
      <c r="N647" t="s">
        <v>1384</v>
      </c>
      <c r="O647" t="s">
        <v>1384</v>
      </c>
      <c r="P647" s="335">
        <v>-1434927.39</v>
      </c>
    </row>
    <row r="648" spans="11:16" ht="14.4">
      <c r="K648" t="s">
        <v>1384</v>
      </c>
      <c r="L648">
        <v>4010102</v>
      </c>
      <c r="M648" t="s">
        <v>859</v>
      </c>
      <c r="N648" t="s">
        <v>1384</v>
      </c>
      <c r="O648" t="s">
        <v>1384</v>
      </c>
      <c r="P648" s="335">
        <v>-522286.06300000002</v>
      </c>
    </row>
    <row r="649" spans="11:16" ht="14.4">
      <c r="K649" t="s">
        <v>1384</v>
      </c>
      <c r="L649">
        <v>5010101</v>
      </c>
      <c r="M649" t="s">
        <v>734</v>
      </c>
      <c r="N649" t="s">
        <v>1384</v>
      </c>
      <c r="O649" t="s">
        <v>1384</v>
      </c>
      <c r="P649" s="335">
        <v>20415832.164999999</v>
      </c>
    </row>
    <row r="650" spans="11:16" ht="14.4">
      <c r="K650" t="s">
        <v>1384</v>
      </c>
      <c r="L650">
        <v>5030101</v>
      </c>
      <c r="M650" t="s">
        <v>738</v>
      </c>
      <c r="N650" t="s">
        <v>1384</v>
      </c>
      <c r="O650" t="s">
        <v>1384</v>
      </c>
      <c r="P650" s="335">
        <v>3001145.3689999999</v>
      </c>
    </row>
    <row r="651" spans="11:16" ht="14.4">
      <c r="K651" t="s">
        <v>1384</v>
      </c>
      <c r="L651">
        <v>5030102</v>
      </c>
      <c r="M651" t="s">
        <v>745</v>
      </c>
      <c r="N651" t="s">
        <v>1384</v>
      </c>
      <c r="O651" t="s">
        <v>1384</v>
      </c>
      <c r="P651" s="335">
        <v>507469.88199999998</v>
      </c>
    </row>
    <row r="652" spans="11:16" ht="14.4">
      <c r="K652" t="s">
        <v>1384</v>
      </c>
      <c r="L652">
        <v>5030103</v>
      </c>
      <c r="M652" t="s">
        <v>746</v>
      </c>
      <c r="N652" t="s">
        <v>1384</v>
      </c>
      <c r="O652" t="s">
        <v>1384</v>
      </c>
      <c r="P652" s="335">
        <v>250092.182</v>
      </c>
    </row>
    <row r="653" spans="11:16" ht="14.4">
      <c r="K653" t="s">
        <v>1384</v>
      </c>
      <c r="L653">
        <v>5030104</v>
      </c>
      <c r="M653" t="s">
        <v>747</v>
      </c>
      <c r="N653" t="s">
        <v>1384</v>
      </c>
      <c r="O653" t="s">
        <v>1384</v>
      </c>
      <c r="P653" s="335">
        <v>180358.231</v>
      </c>
    </row>
    <row r="654" spans="11:16" ht="14.4">
      <c r="K654" t="s">
        <v>1384</v>
      </c>
      <c r="L654">
        <v>5030105</v>
      </c>
      <c r="M654" t="s">
        <v>748</v>
      </c>
      <c r="N654" t="s">
        <v>1384</v>
      </c>
      <c r="O654" t="s">
        <v>1384</v>
      </c>
      <c r="P654" s="335">
        <v>14449.41</v>
      </c>
    </row>
    <row r="655" spans="11:16" ht="14.4">
      <c r="K655" t="s">
        <v>1384</v>
      </c>
      <c r="L655">
        <v>5030106</v>
      </c>
      <c r="M655" t="s">
        <v>1247</v>
      </c>
      <c r="N655" t="s">
        <v>1384</v>
      </c>
      <c r="O655" t="s">
        <v>1384</v>
      </c>
      <c r="P655" s="335">
        <v>30339.594000000001</v>
      </c>
    </row>
    <row r="656" spans="11:16" ht="14.4">
      <c r="K656" t="s">
        <v>1384</v>
      </c>
      <c r="L656">
        <v>5030107</v>
      </c>
      <c r="M656" t="s">
        <v>1248</v>
      </c>
      <c r="N656" t="s">
        <v>1384</v>
      </c>
      <c r="O656" t="s">
        <v>1384</v>
      </c>
      <c r="P656" s="335">
        <v>44090.108999999997</v>
      </c>
    </row>
    <row r="657" spans="11:16" ht="14.4">
      <c r="K657" t="s">
        <v>1384</v>
      </c>
      <c r="L657">
        <v>101030501</v>
      </c>
      <c r="M657" t="s">
        <v>557</v>
      </c>
      <c r="N657" t="s">
        <v>1384</v>
      </c>
      <c r="O657" t="s">
        <v>1384</v>
      </c>
      <c r="P657" s="335">
        <v>1231008.4920000001</v>
      </c>
    </row>
    <row r="658" spans="11:16" ht="14.4">
      <c r="K658" t="s">
        <v>1384</v>
      </c>
      <c r="L658">
        <v>101030502</v>
      </c>
      <c r="M658" t="s">
        <v>560</v>
      </c>
      <c r="N658" t="s">
        <v>1384</v>
      </c>
      <c r="O658" t="s">
        <v>1384</v>
      </c>
      <c r="P658" s="335">
        <v>914742.97600000002</v>
      </c>
    </row>
    <row r="659" spans="11:16" ht="14.4">
      <c r="K659" t="s">
        <v>1384</v>
      </c>
      <c r="L659">
        <v>101030506</v>
      </c>
      <c r="M659" t="s">
        <v>563</v>
      </c>
      <c r="N659" t="s">
        <v>1384</v>
      </c>
      <c r="O659" t="s">
        <v>1384</v>
      </c>
      <c r="P659" s="335">
        <v>26308.575000000001</v>
      </c>
    </row>
    <row r="660" spans="11:16" ht="14.4">
      <c r="K660" t="s">
        <v>1384</v>
      </c>
      <c r="L660">
        <v>101030507</v>
      </c>
      <c r="M660" t="s">
        <v>564</v>
      </c>
      <c r="N660" t="s">
        <v>1384</v>
      </c>
      <c r="O660" t="s">
        <v>1384</v>
      </c>
      <c r="P660" s="335">
        <v>2039147.2930000001</v>
      </c>
    </row>
    <row r="661" spans="11:16" ht="14.4">
      <c r="K661" t="s">
        <v>1384</v>
      </c>
      <c r="L661">
        <v>101030601</v>
      </c>
      <c r="M661" t="s">
        <v>570</v>
      </c>
      <c r="N661" t="s">
        <v>1384</v>
      </c>
      <c r="O661" t="s">
        <v>1384</v>
      </c>
      <c r="P661" s="335">
        <v>3685167.7289999998</v>
      </c>
    </row>
    <row r="662" spans="11:16" ht="14.4">
      <c r="K662" t="s">
        <v>1384</v>
      </c>
      <c r="L662">
        <v>101040101</v>
      </c>
      <c r="M662" t="s">
        <v>578</v>
      </c>
      <c r="N662" t="s">
        <v>1384</v>
      </c>
      <c r="O662" t="s">
        <v>1384</v>
      </c>
      <c r="P662" s="335">
        <v>77907003.841999993</v>
      </c>
    </row>
    <row r="663" spans="11:16" ht="14.4">
      <c r="K663" t="s">
        <v>1384</v>
      </c>
      <c r="L663">
        <v>201030103</v>
      </c>
      <c r="M663" t="s">
        <v>907</v>
      </c>
      <c r="N663" t="s">
        <v>1384</v>
      </c>
      <c r="O663" t="s">
        <v>1384</v>
      </c>
      <c r="P663" s="335">
        <v>-242817.10699999999</v>
      </c>
    </row>
    <row r="664" spans="11:16" ht="14.4">
      <c r="K664" t="s">
        <v>98</v>
      </c>
      <c r="L664"/>
      <c r="M664"/>
      <c r="N664"/>
      <c r="O664"/>
      <c r="P664" s="335">
        <v>-718289530.16600013</v>
      </c>
    </row>
  </sheetData>
  <mergeCells count="2">
    <mergeCell ref="B11:C11"/>
    <mergeCell ref="F11:G11"/>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F17"/>
  <sheetViews>
    <sheetView showGridLines="0" zoomScale="90" zoomScaleNormal="90" workbookViewId="0"/>
  </sheetViews>
  <sheetFormatPr baseColWidth="10" defaultColWidth="11.44140625" defaultRowHeight="13.2"/>
  <cols>
    <col min="1" max="1" width="50.109375" style="21" customWidth="1"/>
    <col min="2" max="2" width="19" style="21" customWidth="1"/>
    <col min="3" max="3" width="16.5546875" style="21" customWidth="1"/>
    <col min="4" max="4" width="11.88671875" style="21" bestFit="1" customWidth="1"/>
    <col min="5" max="16384" width="11.44140625" style="21"/>
  </cols>
  <sheetData>
    <row r="1" spans="1:6">
      <c r="A1" s="21" t="str">
        <f>Indice!C1</f>
        <v>GRUPO VAZQUEZ S.A.E.</v>
      </c>
      <c r="D1" s="222" t="s">
        <v>100</v>
      </c>
    </row>
    <row r="5" spans="1:6">
      <c r="A5" s="509" t="s">
        <v>202</v>
      </c>
      <c r="B5" s="509"/>
      <c r="C5" s="509"/>
    </row>
    <row r="6" spans="1:6">
      <c r="A6" s="10" t="s">
        <v>206</v>
      </c>
    </row>
    <row r="7" spans="1:6">
      <c r="A7" s="10"/>
    </row>
    <row r="8" spans="1:6">
      <c r="A8" s="365" t="s">
        <v>16</v>
      </c>
      <c r="B8" s="365"/>
      <c r="C8" s="365"/>
      <c r="D8" s="365"/>
    </row>
    <row r="9" spans="1:6" ht="14.4">
      <c r="B9" s="568"/>
      <c r="C9" s="568"/>
      <c r="F9" s="399"/>
    </row>
    <row r="10" spans="1:6">
      <c r="A10" s="8" t="s">
        <v>5</v>
      </c>
      <c r="B10" s="374" t="s">
        <v>1451</v>
      </c>
      <c r="C10" s="374" t="s">
        <v>1268</v>
      </c>
    </row>
    <row r="11" spans="1:6">
      <c r="A11" s="14" t="s">
        <v>83</v>
      </c>
      <c r="B11" s="5">
        <v>35575812.637999997</v>
      </c>
      <c r="C11" s="5">
        <v>37599013.693999991</v>
      </c>
      <c r="D11" s="137"/>
    </row>
    <row r="12" spans="1:6">
      <c r="A12" s="14" t="s">
        <v>505</v>
      </c>
      <c r="B12" s="5">
        <v>40307990.148000002</v>
      </c>
      <c r="C12" s="5">
        <v>40307990.148000002</v>
      </c>
      <c r="D12" s="137"/>
    </row>
    <row r="13" spans="1:6">
      <c r="A13" s="14" t="s">
        <v>402</v>
      </c>
      <c r="B13" s="5">
        <v>8550601.3910000008</v>
      </c>
      <c r="C13" s="5">
        <v>9390807.501000002</v>
      </c>
      <c r="D13" s="137"/>
    </row>
    <row r="14" spans="1:6" ht="13.8" thickBot="1">
      <c r="A14" s="7" t="s">
        <v>15</v>
      </c>
      <c r="B14" s="13">
        <f>SUM(B11:B13)</f>
        <v>84434404.177000001</v>
      </c>
      <c r="C14" s="13">
        <f>SUM(C11:C13)</f>
        <v>87297811.342999995</v>
      </c>
      <c r="D14" s="137"/>
    </row>
    <row r="15" spans="1:6" ht="13.8" thickTop="1">
      <c r="B15" s="362"/>
      <c r="C15" s="362"/>
      <c r="D15" s="137"/>
    </row>
    <row r="16" spans="1:6">
      <c r="B16" s="152"/>
      <c r="C16" s="152"/>
    </row>
    <row r="17" spans="2:3">
      <c r="B17" s="26"/>
      <c r="C17" s="26"/>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069B-F12D-4699-8150-4ED6B31D791D}">
  <sheetPr>
    <pageSetUpPr fitToPage="1"/>
  </sheetPr>
  <dimension ref="A1:R102"/>
  <sheetViews>
    <sheetView showGridLines="0" zoomScale="85" zoomScaleNormal="85" workbookViewId="0"/>
  </sheetViews>
  <sheetFormatPr baseColWidth="10" defaultColWidth="11.44140625" defaultRowHeight="13.2"/>
  <cols>
    <col min="1" max="1" width="35.33203125" style="48" customWidth="1"/>
    <col min="2" max="2" width="15.88671875" style="48" customWidth="1"/>
    <col min="3" max="3" width="17.33203125" style="48" customWidth="1"/>
    <col min="4" max="4" width="14.44140625" style="48" customWidth="1"/>
    <col min="5" max="5" width="14" style="48" customWidth="1"/>
    <col min="6" max="6" width="17.77734375" style="48" customWidth="1"/>
    <col min="7" max="7" width="18.44140625" style="48" customWidth="1"/>
    <col min="8" max="8" width="18.77734375" style="48" customWidth="1"/>
    <col min="9" max="9" width="16.44140625" style="48" customWidth="1"/>
    <col min="10" max="10" width="16.33203125" style="48" customWidth="1"/>
    <col min="11" max="11" width="19.6640625" style="48" customWidth="1"/>
    <col min="12" max="12" width="24.44140625" style="48" bestFit="1" customWidth="1"/>
    <col min="13" max="18" width="11.44140625" style="48"/>
    <col min="19" max="16384" width="11.44140625" style="21"/>
  </cols>
  <sheetData>
    <row r="1" spans="1:12">
      <c r="A1" s="203" t="s">
        <v>393</v>
      </c>
      <c r="B1" s="163"/>
      <c r="D1" s="163" t="s">
        <v>100</v>
      </c>
    </row>
    <row r="3" spans="1:12">
      <c r="A3" s="509" t="s">
        <v>204</v>
      </c>
      <c r="B3" s="509"/>
      <c r="C3" s="509"/>
      <c r="D3" s="509"/>
      <c r="E3" s="509"/>
      <c r="F3" s="509"/>
      <c r="G3" s="124"/>
      <c r="H3" s="124"/>
      <c r="I3" s="124"/>
      <c r="J3" s="124"/>
    </row>
    <row r="4" spans="1:12" s="10" customFormat="1">
      <c r="A4" s="462" t="s">
        <v>164</v>
      </c>
      <c r="B4" s="48"/>
      <c r="C4" s="62"/>
      <c r="D4" s="62"/>
      <c r="E4" s="62"/>
      <c r="F4" s="62"/>
      <c r="I4" s="48"/>
      <c r="J4" s="48"/>
      <c r="K4" s="48"/>
      <c r="L4" s="48"/>
    </row>
    <row r="5" spans="1:12" s="10" customFormat="1">
      <c r="A5" s="48"/>
      <c r="B5" s="48"/>
      <c r="C5" s="62"/>
      <c r="D5" s="62"/>
      <c r="E5" s="62"/>
      <c r="F5" s="62"/>
    </row>
    <row r="6" spans="1:12">
      <c r="A6" s="48" t="s">
        <v>1400</v>
      </c>
    </row>
    <row r="8" spans="1:12">
      <c r="B8" s="374" t="s">
        <v>1451</v>
      </c>
      <c r="C8" s="374" t="s">
        <v>1268</v>
      </c>
    </row>
    <row r="9" spans="1:12">
      <c r="A9" s="48" t="s">
        <v>1266</v>
      </c>
      <c r="B9" s="274">
        <v>0</v>
      </c>
      <c r="C9" s="274">
        <v>54305000</v>
      </c>
      <c r="D9" s="443"/>
    </row>
    <row r="10" spans="1:12">
      <c r="A10" s="48" t="s">
        <v>1267</v>
      </c>
      <c r="B10" s="463">
        <v>2636213913.9920001</v>
      </c>
      <c r="C10" s="463">
        <v>847625549.91700006</v>
      </c>
      <c r="D10" s="443"/>
    </row>
    <row r="11" spans="1:12">
      <c r="A11" s="203" t="s">
        <v>1401</v>
      </c>
      <c r="B11" s="464">
        <f>+SUM(B9:B10)</f>
        <v>2636213913.9920001</v>
      </c>
      <c r="C11" s="464">
        <f>+SUM(C9:C10)</f>
        <v>901930549.91700006</v>
      </c>
      <c r="D11" s="443"/>
    </row>
    <row r="12" spans="1:12">
      <c r="B12" s="275"/>
      <c r="C12" s="275"/>
    </row>
    <row r="13" spans="1:12">
      <c r="A13" s="48" t="s">
        <v>1402</v>
      </c>
    </row>
    <row r="15" spans="1:12">
      <c r="B15" s="374" t="s">
        <v>1451</v>
      </c>
      <c r="C15" s="374" t="s">
        <v>1268</v>
      </c>
    </row>
    <row r="16" spans="1:12">
      <c r="A16" s="465" t="s">
        <v>1404</v>
      </c>
      <c r="B16" s="274">
        <v>2417607506.9499302</v>
      </c>
      <c r="C16" s="274">
        <v>841157275.00893033</v>
      </c>
      <c r="J16" s="189"/>
    </row>
    <row r="17" spans="1:18">
      <c r="A17" s="465" t="s">
        <v>1403</v>
      </c>
      <c r="B17" s="463">
        <v>218606407.34399998</v>
      </c>
      <c r="C17" s="463">
        <v>60773274.810999997</v>
      </c>
      <c r="J17" s="189"/>
    </row>
    <row r="18" spans="1:18">
      <c r="A18" s="203" t="s">
        <v>1401</v>
      </c>
      <c r="B18" s="464">
        <f>+SUM(B16:B17)</f>
        <v>2636213914.2939301</v>
      </c>
      <c r="C18" s="464">
        <f>+SUM(C16:C17)</f>
        <v>901930549.81993032</v>
      </c>
      <c r="I18" s="275"/>
      <c r="J18" s="189"/>
    </row>
    <row r="19" spans="1:18">
      <c r="B19" s="474"/>
      <c r="C19" s="474"/>
      <c r="J19" s="189"/>
    </row>
    <row r="20" spans="1:18">
      <c r="A20" s="21"/>
      <c r="B20" s="21"/>
      <c r="C20" s="21"/>
      <c r="D20" s="21"/>
      <c r="E20" s="21"/>
      <c r="F20" s="21"/>
      <c r="G20" s="21"/>
      <c r="H20" s="21"/>
      <c r="I20" s="152"/>
      <c r="M20" s="21"/>
      <c r="N20" s="21"/>
      <c r="O20" s="21"/>
      <c r="P20" s="21"/>
      <c r="Q20" s="21"/>
      <c r="R20" s="21"/>
    </row>
    <row r="21" spans="1:18">
      <c r="A21" s="21" t="s">
        <v>1405</v>
      </c>
      <c r="B21" s="21"/>
      <c r="C21" s="21"/>
      <c r="D21" s="21"/>
      <c r="E21" s="21"/>
      <c r="G21" s="275"/>
      <c r="H21" s="275"/>
      <c r="I21" s="275"/>
      <c r="M21" s="21"/>
      <c r="N21" s="21"/>
      <c r="O21" s="21"/>
      <c r="P21" s="21"/>
      <c r="Q21" s="21"/>
      <c r="R21" s="21"/>
    </row>
    <row r="23" spans="1:18">
      <c r="A23" s="466" t="s">
        <v>1406</v>
      </c>
      <c r="F23" s="467" t="s">
        <v>1407</v>
      </c>
      <c r="G23" s="374"/>
      <c r="H23" s="374"/>
      <c r="I23" s="374"/>
      <c r="J23" s="374"/>
    </row>
    <row r="24" spans="1:18" ht="39.6">
      <c r="A24" s="276" t="s">
        <v>318</v>
      </c>
      <c r="B24" s="277" t="s">
        <v>319</v>
      </c>
      <c r="C24" s="277" t="s">
        <v>333</v>
      </c>
      <c r="D24" s="277" t="s">
        <v>332</v>
      </c>
      <c r="E24" s="277" t="s">
        <v>205</v>
      </c>
      <c r="F24" s="277" t="s">
        <v>1408</v>
      </c>
      <c r="G24" s="277" t="s">
        <v>334</v>
      </c>
      <c r="H24" s="277" t="s">
        <v>335</v>
      </c>
      <c r="I24" s="277" t="s">
        <v>1409</v>
      </c>
      <c r="J24" s="277" t="s">
        <v>1410</v>
      </c>
      <c r="M24" s="21"/>
      <c r="N24" s="21"/>
      <c r="O24" s="21"/>
      <c r="P24" s="21"/>
      <c r="Q24" s="21"/>
      <c r="R24" s="21"/>
    </row>
    <row r="25" spans="1:18" s="27" customFormat="1">
      <c r="A25" s="444" t="s">
        <v>1444</v>
      </c>
      <c r="B25" s="268" t="s">
        <v>404</v>
      </c>
      <c r="C25" s="435">
        <v>387753</v>
      </c>
      <c r="D25" s="435">
        <f>428092043741/1000</f>
        <v>428092043.741</v>
      </c>
      <c r="E25" s="435">
        <v>19504904.787999999</v>
      </c>
      <c r="F25" s="435">
        <v>188768</v>
      </c>
      <c r="G25" s="459">
        <v>0.87090526828971015</v>
      </c>
      <c r="H25" s="459">
        <v>0.48682537594809067</v>
      </c>
      <c r="I25" s="435">
        <v>193663382.73010027</v>
      </c>
      <c r="J25" s="262">
        <v>312449465.53510034</v>
      </c>
      <c r="K25" s="275"/>
      <c r="L25" s="275"/>
    </row>
    <row r="26" spans="1:18" s="27" customFormat="1" ht="13.8" customHeight="1">
      <c r="A26" s="444" t="s">
        <v>853</v>
      </c>
      <c r="B26" s="268" t="s">
        <v>506</v>
      </c>
      <c r="C26" s="435">
        <v>88741</v>
      </c>
      <c r="D26" s="435">
        <v>250779547.66099998</v>
      </c>
      <c r="E26" s="435">
        <v>110381306.51199999</v>
      </c>
      <c r="F26" s="435">
        <v>68717</v>
      </c>
      <c r="G26" s="459">
        <v>0.95487777777777783</v>
      </c>
      <c r="H26" s="459">
        <v>0.77435458243652888</v>
      </c>
      <c r="I26" s="435">
        <v>121000392.52359998</v>
      </c>
      <c r="J26" s="262">
        <v>117938366.14560001</v>
      </c>
      <c r="K26" s="275"/>
      <c r="L26" s="275"/>
    </row>
    <row r="27" spans="1:18">
      <c r="A27" s="444" t="s">
        <v>1446</v>
      </c>
      <c r="B27" s="268" t="s">
        <v>527</v>
      </c>
      <c r="C27" s="470">
        <v>770648</v>
      </c>
      <c r="D27" s="499">
        <v>1302437448.1884201</v>
      </c>
      <c r="E27" s="499">
        <v>158426142.00042</v>
      </c>
      <c r="F27" s="481">
        <v>470587</v>
      </c>
      <c r="G27" s="459">
        <v>0.41014943922583602</v>
      </c>
      <c r="H27" s="459">
        <v>0.61063806043745006</v>
      </c>
      <c r="I27" s="435">
        <v>554612016.56759799</v>
      </c>
      <c r="J27" s="262">
        <v>192116238.68559799</v>
      </c>
      <c r="K27" s="275"/>
      <c r="L27" s="275"/>
      <c r="M27" s="21"/>
      <c r="N27" s="21"/>
      <c r="O27" s="21"/>
      <c r="P27" s="21"/>
      <c r="Q27" s="21"/>
      <c r="R27" s="21"/>
    </row>
    <row r="28" spans="1:18" s="27" customFormat="1">
      <c r="A28" s="444" t="s">
        <v>1382</v>
      </c>
      <c r="B28" s="268" t="s">
        <v>1381</v>
      </c>
      <c r="C28" s="435">
        <v>221866</v>
      </c>
      <c r="D28" s="435">
        <v>1618408816.9000001</v>
      </c>
      <c r="E28" s="435">
        <v>0</v>
      </c>
      <c r="F28" s="435">
        <v>221866</v>
      </c>
      <c r="G28" s="459">
        <v>1</v>
      </c>
      <c r="H28" s="459">
        <v>0.95569999999999999</v>
      </c>
      <c r="I28" s="435">
        <v>1548331715.1286318</v>
      </c>
      <c r="J28" s="262">
        <f>218653204.642632</f>
        <v>218653204.64263201</v>
      </c>
      <c r="K28" s="275"/>
      <c r="L28" s="275"/>
    </row>
    <row r="29" spans="1:18" s="27" customFormat="1" ht="13.8" thickBot="1">
      <c r="A29" s="429" t="s">
        <v>1054</v>
      </c>
      <c r="B29" s="406"/>
      <c r="C29" s="247"/>
      <c r="D29" s="370"/>
      <c r="E29" s="370"/>
      <c r="F29" s="370"/>
      <c r="G29" s="236"/>
      <c r="H29" s="500" t="s">
        <v>1411</v>
      </c>
      <c r="I29" s="468">
        <f>+SUM(I25:I28)</f>
        <v>2417607506.9499302</v>
      </c>
      <c r="J29" s="468">
        <f>+SUM(J25:J28)</f>
        <v>841157275.00893033</v>
      </c>
      <c r="K29" s="48"/>
      <c r="L29" s="48"/>
    </row>
    <row r="30" spans="1:18" ht="13.8" thickTop="1">
      <c r="A30" s="21" t="s">
        <v>1445</v>
      </c>
      <c r="D30" s="152"/>
      <c r="E30" s="21"/>
      <c r="F30" s="21"/>
      <c r="G30" s="152"/>
      <c r="M30" s="21"/>
      <c r="N30" s="21"/>
      <c r="O30" s="21"/>
      <c r="P30" s="21"/>
      <c r="Q30" s="21"/>
      <c r="R30" s="21"/>
    </row>
    <row r="31" spans="1:18">
      <c r="A31" s="48" t="s">
        <v>1412</v>
      </c>
      <c r="B31" s="275"/>
      <c r="C31" s="275"/>
      <c r="M31" s="21"/>
      <c r="N31" s="21"/>
      <c r="O31" s="21"/>
      <c r="P31" s="21"/>
      <c r="Q31" s="21"/>
      <c r="R31" s="21"/>
    </row>
    <row r="32" spans="1:18">
      <c r="B32" s="275"/>
      <c r="C32" s="275"/>
      <c r="M32" s="21"/>
      <c r="N32" s="21"/>
      <c r="O32" s="21"/>
      <c r="P32" s="21"/>
      <c r="Q32" s="21"/>
      <c r="R32" s="21"/>
    </row>
    <row r="33" spans="1:18">
      <c r="A33" s="466" t="s">
        <v>1406</v>
      </c>
      <c r="F33" s="467" t="s">
        <v>1407</v>
      </c>
      <c r="G33" s="374"/>
      <c r="H33" s="374"/>
      <c r="I33" s="374"/>
      <c r="J33" s="374"/>
      <c r="M33" s="21"/>
      <c r="N33" s="21"/>
      <c r="O33" s="21"/>
      <c r="P33" s="21"/>
      <c r="Q33" s="21"/>
      <c r="R33" s="21"/>
    </row>
    <row r="34" spans="1:18" ht="39.6">
      <c r="A34" s="276" t="s">
        <v>318</v>
      </c>
      <c r="B34" s="277" t="s">
        <v>319</v>
      </c>
      <c r="C34" s="277" t="s">
        <v>333</v>
      </c>
      <c r="D34" s="469" t="s">
        <v>332</v>
      </c>
      <c r="E34" s="469" t="s">
        <v>205</v>
      </c>
      <c r="F34" s="277" t="s">
        <v>1408</v>
      </c>
      <c r="G34" s="277" t="s">
        <v>334</v>
      </c>
      <c r="H34" s="276" t="s">
        <v>335</v>
      </c>
      <c r="I34" s="277" t="s">
        <v>1409</v>
      </c>
      <c r="J34" s="277" t="s">
        <v>1410</v>
      </c>
      <c r="M34" s="21"/>
      <c r="N34" s="21"/>
      <c r="O34" s="21"/>
      <c r="P34" s="21"/>
      <c r="Q34" s="21"/>
      <c r="R34" s="21"/>
    </row>
    <row r="35" spans="1:18">
      <c r="A35" s="444" t="s">
        <v>1380</v>
      </c>
      <c r="B35" s="445" t="s">
        <v>403</v>
      </c>
      <c r="C35" s="470">
        <v>551</v>
      </c>
      <c r="D35" s="499">
        <v>315884583.495</v>
      </c>
      <c r="E35" s="499">
        <v>2197642.1320000002</v>
      </c>
      <c r="F35" s="262">
        <v>1</v>
      </c>
      <c r="G35" s="446">
        <v>0.01</v>
      </c>
      <c r="H35" s="446">
        <v>0.01</v>
      </c>
      <c r="I35" s="435">
        <v>131407.15900000001</v>
      </c>
      <c r="J35" s="262">
        <v>125211.283</v>
      </c>
      <c r="M35" s="21"/>
      <c r="N35" s="21"/>
      <c r="O35" s="21"/>
      <c r="P35" s="21"/>
      <c r="Q35" s="21"/>
      <c r="R35" s="21"/>
    </row>
    <row r="36" spans="1:18">
      <c r="A36" s="444" t="s">
        <v>1016</v>
      </c>
      <c r="B36" s="268" t="s">
        <v>854</v>
      </c>
      <c r="C36" s="470">
        <v>650</v>
      </c>
      <c r="D36" s="499">
        <v>8694291.9340000004</v>
      </c>
      <c r="E36" s="499">
        <v>856474.01399999997</v>
      </c>
      <c r="F36" s="435">
        <v>5</v>
      </c>
      <c r="G36" s="446">
        <v>7.7000000000000002E-3</v>
      </c>
      <c r="H36" s="446">
        <v>7.7000000000000002E-3</v>
      </c>
      <c r="I36" s="435">
        <v>59020</v>
      </c>
      <c r="J36" s="262">
        <v>57073.171000000002</v>
      </c>
      <c r="M36" s="21"/>
      <c r="N36" s="21"/>
      <c r="O36" s="21"/>
      <c r="P36" s="21"/>
      <c r="Q36" s="21"/>
      <c r="R36" s="21"/>
    </row>
    <row r="37" spans="1:18">
      <c r="A37" s="444" t="s">
        <v>1052</v>
      </c>
      <c r="B37" s="268" t="s">
        <v>1053</v>
      </c>
      <c r="C37" s="470">
        <v>13173</v>
      </c>
      <c r="D37" s="499">
        <f>6437089350/1000</f>
        <v>6437089.3499999996</v>
      </c>
      <c r="E37" s="499">
        <f>789088053/1000</f>
        <v>789088.05299999996</v>
      </c>
      <c r="F37" s="435">
        <f>534000000/1000000</f>
        <v>534</v>
      </c>
      <c r="G37" s="459">
        <v>0.12222222222222222</v>
      </c>
      <c r="H37" s="459">
        <v>8.1100000000000005E-2</v>
      </c>
      <c r="I37" s="435">
        <v>534000</v>
      </c>
      <c r="J37" s="262">
        <v>534000</v>
      </c>
      <c r="M37" s="21"/>
      <c r="N37" s="21"/>
      <c r="O37" s="21"/>
      <c r="P37" s="21"/>
      <c r="Q37" s="21"/>
      <c r="R37" s="21"/>
    </row>
    <row r="38" spans="1:18">
      <c r="A38" s="444" t="s">
        <v>1224</v>
      </c>
      <c r="B38" s="268" t="s">
        <v>1014</v>
      </c>
      <c r="C38" s="470">
        <v>11337</v>
      </c>
      <c r="D38" s="499">
        <v>12284356.206</v>
      </c>
      <c r="E38" s="499">
        <v>939068.66700000002</v>
      </c>
      <c r="F38" s="435">
        <v>10044</v>
      </c>
      <c r="G38" s="459">
        <v>0.88590000000000002</v>
      </c>
      <c r="H38" s="459">
        <v>0.88590000000000002</v>
      </c>
      <c r="I38" s="435">
        <v>30044990.357000001</v>
      </c>
      <c r="J38" s="262">
        <v>44990.357000000004</v>
      </c>
      <c r="M38" s="21"/>
      <c r="N38" s="21"/>
      <c r="O38" s="21"/>
      <c r="P38" s="21"/>
      <c r="Q38" s="21"/>
      <c r="R38" s="21"/>
    </row>
    <row r="39" spans="1:18">
      <c r="A39" s="444" t="s">
        <v>1258</v>
      </c>
      <c r="B39" s="268" t="s">
        <v>1260</v>
      </c>
      <c r="C39" s="470">
        <v>100</v>
      </c>
      <c r="D39" s="499">
        <v>2557861.0040000002</v>
      </c>
      <c r="E39" s="499">
        <v>777536.23499999999</v>
      </c>
      <c r="F39" s="435">
        <v>1</v>
      </c>
      <c r="G39" s="459">
        <v>0.01</v>
      </c>
      <c r="H39" s="459">
        <v>0.01</v>
      </c>
      <c r="I39" s="435">
        <v>17000</v>
      </c>
      <c r="J39" s="262">
        <v>12000</v>
      </c>
      <c r="M39" s="21"/>
      <c r="N39" s="21"/>
      <c r="O39" s="21"/>
      <c r="P39" s="21"/>
      <c r="Q39" s="21"/>
      <c r="R39" s="21"/>
    </row>
    <row r="40" spans="1:18">
      <c r="A40" s="444" t="s">
        <v>1397</v>
      </c>
      <c r="B40" s="268" t="s">
        <v>1379</v>
      </c>
      <c r="C40" s="470">
        <v>17063</v>
      </c>
      <c r="D40" s="499">
        <v>68735648.700000003</v>
      </c>
      <c r="E40" s="499">
        <v>3374979.102</v>
      </c>
      <c r="F40" s="481">
        <v>9839</v>
      </c>
      <c r="G40" s="459">
        <v>0.83473267598544987</v>
      </c>
      <c r="H40" s="459">
        <v>0.57662779112699991</v>
      </c>
      <c r="I40" s="435">
        <v>153426000</v>
      </c>
      <c r="J40" s="262">
        <v>60000000</v>
      </c>
      <c r="M40" s="21"/>
      <c r="N40" s="21"/>
      <c r="O40" s="21"/>
      <c r="P40" s="21"/>
      <c r="Q40" s="21"/>
      <c r="R40" s="21"/>
    </row>
    <row r="41" spans="1:18">
      <c r="A41" s="444" t="s">
        <v>1438</v>
      </c>
      <c r="B41" s="268" t="s">
        <v>1439</v>
      </c>
      <c r="C41" s="470">
        <v>3638</v>
      </c>
      <c r="D41" s="499">
        <v>3641434.8969999999</v>
      </c>
      <c r="E41" s="499">
        <v>6204.009</v>
      </c>
      <c r="F41" s="435">
        <v>928</v>
      </c>
      <c r="G41" s="459">
        <v>0.25509999999999999</v>
      </c>
      <c r="H41" s="459">
        <v>0.25509999999999999</v>
      </c>
      <c r="I41" s="435">
        <v>928000</v>
      </c>
      <c r="J41" s="262">
        <v>0</v>
      </c>
      <c r="K41" s="247"/>
      <c r="M41" s="21"/>
      <c r="N41" s="21"/>
      <c r="O41" s="21"/>
      <c r="P41" s="21"/>
      <c r="Q41" s="21"/>
      <c r="R41" s="21"/>
    </row>
    <row r="42" spans="1:18">
      <c r="A42" s="444" t="s">
        <v>1440</v>
      </c>
      <c r="B42" s="268" t="s">
        <v>1442</v>
      </c>
      <c r="C42" s="470">
        <v>239116</v>
      </c>
      <c r="D42" s="499">
        <f>239444567389/1000</f>
        <v>239444567.389</v>
      </c>
      <c r="E42" s="501">
        <v>0</v>
      </c>
      <c r="F42" s="435">
        <v>2040</v>
      </c>
      <c r="G42" s="459">
        <v>8.5314240786898421E-3</v>
      </c>
      <c r="H42" s="459">
        <v>8.5314240786898421E-3</v>
      </c>
      <c r="I42" s="435">
        <v>2041498.628</v>
      </c>
      <c r="J42" s="262">
        <v>0</v>
      </c>
      <c r="M42" s="21"/>
      <c r="N42" s="21"/>
      <c r="O42" s="21"/>
      <c r="P42" s="21"/>
      <c r="Q42" s="21"/>
      <c r="R42" s="21"/>
    </row>
    <row r="43" spans="1:18">
      <c r="A43" s="444" t="s">
        <v>1456</v>
      </c>
      <c r="B43" s="268" t="s">
        <v>1460</v>
      </c>
      <c r="C43" s="502">
        <v>0</v>
      </c>
      <c r="D43" s="501">
        <v>0</v>
      </c>
      <c r="E43" s="501">
        <v>0</v>
      </c>
      <c r="F43" s="503">
        <v>0</v>
      </c>
      <c r="G43" s="459">
        <v>0</v>
      </c>
      <c r="H43" s="459">
        <v>0</v>
      </c>
      <c r="I43" s="435">
        <v>29174842.199999999</v>
      </c>
      <c r="J43" s="262">
        <v>0</v>
      </c>
      <c r="M43" s="21"/>
      <c r="N43" s="21"/>
      <c r="O43" s="21"/>
      <c r="P43" s="21"/>
      <c r="Q43" s="21"/>
      <c r="R43" s="21"/>
    </row>
    <row r="44" spans="1:18">
      <c r="A44" s="444" t="s">
        <v>1441</v>
      </c>
      <c r="B44" s="268" t="s">
        <v>1443</v>
      </c>
      <c r="C44" s="470">
        <v>2</v>
      </c>
      <c r="D44" s="470">
        <v>20758111.811000001</v>
      </c>
      <c r="E44" s="499">
        <v>225302.18599999999</v>
      </c>
      <c r="F44" s="503">
        <v>0</v>
      </c>
      <c r="G44" s="459">
        <v>0</v>
      </c>
      <c r="H44" s="459">
        <v>0</v>
      </c>
      <c r="I44" s="435">
        <v>2249649</v>
      </c>
      <c r="J44" s="262">
        <v>0</v>
      </c>
      <c r="M44" s="21"/>
      <c r="N44" s="21"/>
      <c r="O44" s="21"/>
      <c r="P44" s="21"/>
      <c r="Q44" s="21"/>
      <c r="R44" s="21"/>
    </row>
    <row r="45" spans="1:18" ht="13.8" thickBot="1">
      <c r="A45" s="405"/>
      <c r="B45" s="406"/>
      <c r="C45" s="504"/>
      <c r="D45" s="504"/>
      <c r="E45" s="504"/>
      <c r="F45" s="370"/>
      <c r="G45" s="20"/>
      <c r="H45" s="500" t="s">
        <v>1411</v>
      </c>
      <c r="I45" s="468">
        <f>+SUM(I35:I44)</f>
        <v>218606407.34399998</v>
      </c>
      <c r="J45" s="468">
        <f>+SUM(J35:J40)</f>
        <v>60773274.810999997</v>
      </c>
      <c r="M45" s="21"/>
      <c r="N45" s="21"/>
      <c r="O45" s="21"/>
      <c r="P45" s="21"/>
      <c r="Q45" s="21"/>
      <c r="R45" s="21"/>
    </row>
    <row r="46" spans="1:18" ht="13.8" thickTop="1">
      <c r="A46" s="429"/>
      <c r="D46" s="152"/>
      <c r="E46" s="21"/>
      <c r="F46" s="21"/>
      <c r="G46" s="152"/>
      <c r="I46" s="474"/>
      <c r="J46" s="474"/>
      <c r="M46" s="21"/>
      <c r="N46" s="21"/>
      <c r="O46" s="21"/>
      <c r="P46" s="21"/>
      <c r="Q46" s="21"/>
      <c r="R46" s="21"/>
    </row>
    <row r="47" spans="1:18">
      <c r="A47" s="21"/>
      <c r="D47" s="152"/>
      <c r="E47" s="21"/>
      <c r="F47" s="21"/>
      <c r="G47" s="152"/>
      <c r="H47" s="275"/>
    </row>
    <row r="48" spans="1:18">
      <c r="A48" s="91" t="s">
        <v>408</v>
      </c>
      <c r="B48" s="91"/>
      <c r="C48" s="91"/>
      <c r="D48" s="91"/>
      <c r="E48" s="91"/>
      <c r="F48" s="91"/>
      <c r="G48" s="91"/>
      <c r="H48" s="91"/>
      <c r="I48" s="91"/>
      <c r="J48" s="91"/>
    </row>
    <row r="49" spans="1:18">
      <c r="A49" s="462" t="s">
        <v>206</v>
      </c>
      <c r="B49" s="10"/>
      <c r="I49" s="275"/>
    </row>
    <row r="50" spans="1:18">
      <c r="A50" s="10"/>
      <c r="B50" s="10"/>
      <c r="E50" s="189"/>
      <c r="R50" s="21"/>
    </row>
    <row r="51" spans="1:18">
      <c r="A51" s="141" t="s">
        <v>410</v>
      </c>
      <c r="B51" s="21"/>
      <c r="C51" s="189"/>
      <c r="D51" s="189"/>
      <c r="E51" s="189"/>
      <c r="R51" s="21"/>
    </row>
    <row r="52" spans="1:18">
      <c r="A52" s="189"/>
      <c r="B52" s="189"/>
      <c r="C52" s="189"/>
      <c r="D52" s="189"/>
      <c r="E52" s="189"/>
      <c r="R52" s="21"/>
    </row>
    <row r="53" spans="1:18">
      <c r="A53" s="142" t="s">
        <v>5</v>
      </c>
      <c r="B53" s="471"/>
      <c r="C53" s="374" t="s">
        <v>1451</v>
      </c>
      <c r="D53" s="374" t="s">
        <v>1268</v>
      </c>
      <c r="E53" s="189"/>
      <c r="R53" s="21"/>
    </row>
    <row r="54" spans="1:18">
      <c r="A54" s="10" t="s">
        <v>409</v>
      </c>
      <c r="B54" s="144"/>
      <c r="C54" s="472">
        <v>1517787.0759999999</v>
      </c>
      <c r="D54" s="472">
        <v>1415240.6359999999</v>
      </c>
      <c r="E54" s="189"/>
      <c r="R54" s="21"/>
    </row>
    <row r="55" spans="1:18" ht="13.8" thickBot="1">
      <c r="A55" s="145" t="s">
        <v>3</v>
      </c>
      <c r="B55" s="145"/>
      <c r="C55" s="473">
        <f>+SUM(C54:C54)</f>
        <v>1517787.0759999999</v>
      </c>
      <c r="D55" s="473">
        <f>+SUM(D54:D54)</f>
        <v>1415240.6359999999</v>
      </c>
      <c r="E55" s="189"/>
      <c r="R55" s="21"/>
    </row>
    <row r="56" spans="1:18" ht="13.8" thickTop="1">
      <c r="D56" s="189"/>
      <c r="E56" s="189"/>
      <c r="R56" s="21"/>
    </row>
    <row r="57" spans="1:18">
      <c r="E57" s="189"/>
      <c r="R57" s="21"/>
    </row>
    <row r="58" spans="1:18">
      <c r="R58" s="21"/>
    </row>
    <row r="59" spans="1:18">
      <c r="R59" s="21"/>
    </row>
    <row r="60" spans="1:18">
      <c r="R60" s="21"/>
    </row>
    <row r="61" spans="1:18">
      <c r="R61" s="21"/>
    </row>
    <row r="62" spans="1:18">
      <c r="R62" s="21"/>
    </row>
    <row r="63" spans="1:18">
      <c r="R63" s="21"/>
    </row>
    <row r="64" spans="1:18">
      <c r="M64" s="21"/>
      <c r="N64" s="21"/>
      <c r="O64" s="21"/>
      <c r="P64" s="21"/>
      <c r="Q64" s="21"/>
      <c r="R64" s="21"/>
    </row>
    <row r="65" spans="1:18">
      <c r="M65" s="21"/>
      <c r="N65" s="21"/>
      <c r="O65" s="21"/>
      <c r="P65" s="21"/>
      <c r="Q65" s="21"/>
      <c r="R65" s="21"/>
    </row>
    <row r="66" spans="1:18">
      <c r="E66" s="21"/>
      <c r="M66" s="21"/>
      <c r="N66" s="21"/>
      <c r="O66" s="21"/>
      <c r="P66" s="21"/>
      <c r="Q66" s="21"/>
      <c r="R66" s="21"/>
    </row>
    <row r="67" spans="1:18">
      <c r="A67" s="21"/>
      <c r="B67" s="21"/>
      <c r="C67" s="21"/>
      <c r="D67" s="21"/>
      <c r="E67" s="21"/>
      <c r="M67" s="21"/>
      <c r="N67" s="21"/>
      <c r="O67" s="21"/>
      <c r="P67" s="21"/>
      <c r="Q67" s="21"/>
      <c r="R67" s="21"/>
    </row>
    <row r="68" spans="1:18">
      <c r="A68" s="21"/>
      <c r="B68" s="21"/>
      <c r="C68" s="21"/>
      <c r="D68" s="21"/>
      <c r="E68" s="21"/>
      <c r="M68" s="21"/>
      <c r="N68" s="21"/>
      <c r="O68" s="21"/>
      <c r="P68" s="21"/>
      <c r="Q68" s="21"/>
      <c r="R68" s="21"/>
    </row>
    <row r="69" spans="1:18">
      <c r="A69" s="21"/>
      <c r="B69" s="21"/>
      <c r="C69" s="21"/>
      <c r="D69" s="21"/>
      <c r="E69" s="21"/>
      <c r="M69" s="21"/>
      <c r="N69" s="21"/>
      <c r="O69" s="21"/>
      <c r="P69" s="21"/>
      <c r="Q69" s="21"/>
      <c r="R69" s="21"/>
    </row>
    <row r="70" spans="1:18">
      <c r="A70" s="21"/>
      <c r="B70" s="21"/>
      <c r="C70" s="21"/>
      <c r="D70" s="21"/>
      <c r="E70" s="21"/>
      <c r="M70" s="21"/>
      <c r="N70" s="21"/>
      <c r="O70" s="21"/>
      <c r="P70" s="21"/>
      <c r="Q70" s="21"/>
      <c r="R70" s="21"/>
    </row>
    <row r="71" spans="1:18">
      <c r="A71" s="21"/>
      <c r="B71" s="21"/>
      <c r="C71" s="21"/>
      <c r="D71" s="21"/>
      <c r="E71" s="21"/>
      <c r="M71" s="21"/>
      <c r="N71" s="21"/>
      <c r="O71" s="21"/>
      <c r="P71" s="21"/>
      <c r="Q71" s="21"/>
      <c r="R71" s="21"/>
    </row>
    <row r="72" spans="1:18">
      <c r="A72" s="21"/>
      <c r="B72" s="21"/>
      <c r="C72" s="21"/>
      <c r="D72" s="21"/>
      <c r="E72" s="21"/>
      <c r="R72" s="21"/>
    </row>
    <row r="73" spans="1:18">
      <c r="A73" s="21"/>
      <c r="B73" s="21"/>
      <c r="C73" s="21"/>
      <c r="D73" s="21"/>
      <c r="E73" s="21"/>
      <c r="R73" s="21"/>
    </row>
    <row r="74" spans="1:18">
      <c r="A74" s="21"/>
      <c r="B74" s="21"/>
      <c r="C74" s="21"/>
      <c r="D74" s="21"/>
      <c r="R74" s="21"/>
    </row>
    <row r="75" spans="1:18">
      <c r="R75" s="21"/>
    </row>
    <row r="76" spans="1:18">
      <c r="R76" s="21"/>
    </row>
    <row r="77" spans="1:18">
      <c r="R77" s="21"/>
    </row>
    <row r="78" spans="1:18">
      <c r="R78" s="21"/>
    </row>
    <row r="79" spans="1:18">
      <c r="R79" s="21"/>
    </row>
    <row r="80" spans="1:18">
      <c r="R80" s="21"/>
    </row>
    <row r="81" spans="1:18">
      <c r="R81" s="21"/>
    </row>
    <row r="82" spans="1:18">
      <c r="R82" s="21"/>
    </row>
    <row r="83" spans="1:18">
      <c r="R83" s="21"/>
    </row>
    <row r="84" spans="1:18">
      <c r="R84" s="21"/>
    </row>
    <row r="85" spans="1:18">
      <c r="R85" s="21"/>
    </row>
    <row r="86" spans="1:18">
      <c r="R86" s="21"/>
    </row>
    <row r="87" spans="1:18">
      <c r="R87" s="21"/>
    </row>
    <row r="88" spans="1:18">
      <c r="R88" s="21"/>
    </row>
    <row r="89" spans="1:18">
      <c r="R89" s="21"/>
    </row>
    <row r="90" spans="1:18">
      <c r="O90" s="21"/>
      <c r="P90" s="21"/>
      <c r="Q90" s="21"/>
      <c r="R90" s="21"/>
    </row>
    <row r="91" spans="1:18">
      <c r="O91" s="21"/>
      <c r="P91" s="21"/>
      <c r="Q91" s="21"/>
      <c r="R91" s="21"/>
    </row>
    <row r="92" spans="1:18" s="34" customFormat="1">
      <c r="A92" s="48"/>
      <c r="B92" s="48"/>
      <c r="C92" s="48"/>
      <c r="D92" s="48"/>
      <c r="E92" s="48"/>
      <c r="F92" s="48"/>
      <c r="G92" s="48"/>
      <c r="H92" s="48"/>
      <c r="I92" s="48"/>
      <c r="J92" s="48"/>
      <c r="K92" s="48"/>
      <c r="L92" s="48"/>
      <c r="M92" s="164"/>
      <c r="N92" s="164"/>
    </row>
    <row r="93" spans="1:18">
      <c r="O93" s="21"/>
      <c r="P93" s="21"/>
      <c r="Q93" s="21"/>
      <c r="R93" s="21"/>
    </row>
    <row r="94" spans="1:18">
      <c r="O94" s="21"/>
      <c r="P94" s="21"/>
      <c r="Q94" s="21"/>
      <c r="R94" s="21"/>
    </row>
    <row r="95" spans="1:18">
      <c r="A95" s="164"/>
      <c r="B95" s="164"/>
      <c r="C95" s="164"/>
      <c r="D95" s="164"/>
      <c r="E95" s="164"/>
      <c r="M95" s="21"/>
      <c r="N95" s="21"/>
      <c r="O95" s="21"/>
      <c r="P95" s="21"/>
      <c r="Q95" s="21"/>
      <c r="R95" s="21"/>
    </row>
    <row r="96" spans="1:18">
      <c r="M96" s="21"/>
      <c r="N96" s="21"/>
      <c r="O96" s="21"/>
      <c r="P96" s="21"/>
      <c r="Q96" s="21"/>
      <c r="R96" s="21"/>
    </row>
    <row r="97" spans="11:18">
      <c r="M97" s="21"/>
      <c r="N97" s="21"/>
      <c r="O97" s="21"/>
      <c r="P97" s="21"/>
      <c r="Q97" s="21"/>
      <c r="R97" s="21"/>
    </row>
    <row r="98" spans="11:18">
      <c r="M98" s="21"/>
      <c r="N98" s="21"/>
      <c r="O98" s="21"/>
      <c r="P98" s="21"/>
      <c r="Q98" s="21"/>
      <c r="R98" s="21"/>
    </row>
    <row r="99" spans="11:18">
      <c r="M99" s="21"/>
      <c r="N99" s="21"/>
      <c r="O99" s="21"/>
      <c r="P99" s="21"/>
      <c r="Q99" s="21"/>
      <c r="R99" s="21"/>
    </row>
    <row r="100" spans="11:18">
      <c r="M100" s="21"/>
      <c r="N100" s="21"/>
      <c r="O100" s="21"/>
      <c r="P100" s="21"/>
      <c r="Q100" s="21"/>
      <c r="R100" s="21"/>
    </row>
    <row r="101" spans="11:18">
      <c r="M101" s="21"/>
      <c r="N101" s="21"/>
      <c r="O101" s="21"/>
      <c r="P101" s="21"/>
      <c r="Q101" s="21"/>
      <c r="R101" s="21"/>
    </row>
    <row r="102" spans="11:18">
      <c r="K102" s="275"/>
    </row>
  </sheetData>
  <mergeCells count="1">
    <mergeCell ref="A3:F3"/>
  </mergeCells>
  <hyperlinks>
    <hyperlink ref="D1" location="BG!A1" display="BG" xr:uid="{C8E6BBD3-9CEB-42E9-8C88-24CD6FCE242B}"/>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B1:O22"/>
  <sheetViews>
    <sheetView showGridLines="0" zoomScale="90" zoomScaleNormal="90" workbookViewId="0">
      <pane xSplit="2" topLeftCell="C1" activePane="topRight" state="frozen"/>
      <selection activeCell="K42" sqref="K42"/>
      <selection pane="topRight" sqref="A1:A1048576"/>
    </sheetView>
  </sheetViews>
  <sheetFormatPr baseColWidth="10" defaultColWidth="11.44140625" defaultRowHeight="13.2"/>
  <cols>
    <col min="1" max="1" width="11.44140625" style="21" customWidth="1"/>
    <col min="2" max="2" width="27" style="48" customWidth="1"/>
    <col min="3" max="3" width="20" style="48" customWidth="1"/>
    <col min="4" max="4" width="15.6640625" style="48" bestFit="1" customWidth="1"/>
    <col min="5" max="5" width="32.5546875" style="48" customWidth="1"/>
    <col min="6" max="6" width="14.6640625" style="48" bestFit="1" customWidth="1"/>
    <col min="7" max="7" width="15.5546875" style="48" customWidth="1"/>
    <col min="8" max="8" width="15.6640625" style="48" customWidth="1"/>
    <col min="9" max="9" width="16" style="48" customWidth="1"/>
    <col min="10" max="11" width="16.33203125" style="48" customWidth="1"/>
    <col min="12" max="12" width="16.88671875" style="48" customWidth="1"/>
    <col min="13" max="13" width="16" style="48" customWidth="1"/>
    <col min="14" max="14" width="15.6640625" style="48" customWidth="1"/>
    <col min="15" max="15" width="14.6640625" style="48" bestFit="1" customWidth="1"/>
    <col min="16" max="16384" width="11.44140625" style="21"/>
  </cols>
  <sheetData>
    <row r="1" spans="2:15">
      <c r="B1" s="48" t="str">
        <f>Indice!C1</f>
        <v>GRUPO VAZQUEZ S.A.E.</v>
      </c>
      <c r="M1" s="163" t="s">
        <v>100</v>
      </c>
    </row>
    <row r="5" spans="2:15" ht="24.75" customHeight="1">
      <c r="B5" s="572" t="s">
        <v>207</v>
      </c>
      <c r="C5" s="573"/>
      <c r="D5" s="573"/>
      <c r="E5" s="573"/>
      <c r="F5" s="573"/>
      <c r="G5" s="573"/>
      <c r="H5" s="573"/>
      <c r="I5" s="573"/>
      <c r="J5" s="573"/>
      <c r="K5" s="573"/>
      <c r="L5" s="573"/>
      <c r="M5" s="573"/>
      <c r="N5" s="574"/>
      <c r="O5" s="278"/>
    </row>
    <row r="6" spans="2:15">
      <c r="B6" s="279" t="s">
        <v>164</v>
      </c>
      <c r="C6" s="278"/>
      <c r="D6" s="278"/>
      <c r="E6" s="278"/>
      <c r="F6" s="278"/>
      <c r="G6" s="278"/>
      <c r="H6" s="278"/>
      <c r="I6" s="278"/>
      <c r="J6" s="278"/>
      <c r="K6" s="280">
        <v>-1</v>
      </c>
      <c r="L6" s="278"/>
      <c r="M6" s="278"/>
      <c r="N6" s="278"/>
      <c r="O6" s="278"/>
    </row>
    <row r="7" spans="2:15">
      <c r="B7" s="10"/>
      <c r="C7" s="281"/>
      <c r="D7" s="281"/>
      <c r="E7" s="281"/>
      <c r="F7" s="281"/>
      <c r="G7" s="281"/>
      <c r="H7" s="281"/>
      <c r="I7" s="281"/>
      <c r="J7" s="281"/>
      <c r="K7" s="281"/>
      <c r="L7" s="281"/>
      <c r="M7" s="281"/>
      <c r="N7" s="281"/>
      <c r="O7" s="282"/>
    </row>
    <row r="8" spans="2:15" ht="55.5" customHeight="1">
      <c r="B8" s="283"/>
      <c r="C8" s="284" t="s">
        <v>150</v>
      </c>
      <c r="D8" s="284" t="s">
        <v>151</v>
      </c>
      <c r="E8" s="284" t="s">
        <v>54</v>
      </c>
      <c r="F8" s="284" t="s">
        <v>152</v>
      </c>
      <c r="G8" s="284" t="s">
        <v>153</v>
      </c>
      <c r="H8" s="284" t="s">
        <v>154</v>
      </c>
      <c r="I8" s="284" t="s">
        <v>155</v>
      </c>
      <c r="J8" s="284" t="s">
        <v>156</v>
      </c>
      <c r="K8" s="284" t="s">
        <v>157</v>
      </c>
      <c r="L8" s="284" t="s">
        <v>158</v>
      </c>
      <c r="M8" s="285" t="s">
        <v>336</v>
      </c>
      <c r="N8" s="286"/>
      <c r="O8" s="282"/>
    </row>
    <row r="9" spans="2:15">
      <c r="B9" s="287"/>
      <c r="C9" s="288"/>
      <c r="D9" s="288"/>
      <c r="E9" s="288"/>
      <c r="F9" s="288"/>
      <c r="G9" s="288"/>
      <c r="H9" s="288"/>
      <c r="I9" s="288"/>
      <c r="J9" s="288"/>
      <c r="K9" s="288"/>
      <c r="L9" s="288"/>
      <c r="M9" s="374" t="s">
        <v>1451</v>
      </c>
      <c r="N9" s="374" t="s">
        <v>1268</v>
      </c>
      <c r="O9" s="397"/>
    </row>
    <row r="10" spans="2:15">
      <c r="B10" s="407" t="s">
        <v>159</v>
      </c>
      <c r="C10" s="382">
        <v>1289260.1710000001</v>
      </c>
      <c r="D10" s="382">
        <v>187127.77</v>
      </c>
      <c r="E10" s="382">
        <v>0</v>
      </c>
      <c r="F10" s="382">
        <v>0</v>
      </c>
      <c r="G10" s="483">
        <v>1476387.9410000001</v>
      </c>
      <c r="H10" s="382">
        <v>615271.15599999996</v>
      </c>
      <c r="I10" s="382">
        <v>75793.176000000094</v>
      </c>
      <c r="J10" s="382">
        <v>0</v>
      </c>
      <c r="K10" s="382">
        <v>0</v>
      </c>
      <c r="L10" s="382">
        <v>691064.33200000005</v>
      </c>
      <c r="M10" s="382">
        <v>785323.60900000005</v>
      </c>
      <c r="N10" s="382">
        <v>673989.01500000013</v>
      </c>
      <c r="O10" s="370"/>
    </row>
    <row r="11" spans="2:15">
      <c r="B11" s="407" t="s">
        <v>160</v>
      </c>
      <c r="C11" s="382">
        <v>2797398.753</v>
      </c>
      <c r="D11" s="382">
        <v>3538257.023</v>
      </c>
      <c r="E11" s="382">
        <v>0</v>
      </c>
      <c r="F11" s="382">
        <v>0</v>
      </c>
      <c r="G11" s="483">
        <v>6335655.7760000005</v>
      </c>
      <c r="H11" s="382">
        <v>0</v>
      </c>
      <c r="I11" s="382">
        <v>0</v>
      </c>
      <c r="J11" s="382">
        <v>0</v>
      </c>
      <c r="K11" s="382">
        <v>0</v>
      </c>
      <c r="L11" s="382">
        <v>0</v>
      </c>
      <c r="M11" s="382">
        <v>6335655.7760000005</v>
      </c>
      <c r="N11" s="382">
        <v>2797398.753</v>
      </c>
      <c r="O11" s="370"/>
    </row>
    <row r="12" spans="2:15">
      <c r="B12" s="407" t="s">
        <v>502</v>
      </c>
      <c r="C12" s="382">
        <v>760562.71200000006</v>
      </c>
      <c r="D12" s="382">
        <v>843775.54099999997</v>
      </c>
      <c r="E12" s="382">
        <v>0</v>
      </c>
      <c r="F12" s="382">
        <v>0</v>
      </c>
      <c r="G12" s="483">
        <v>1604338.253</v>
      </c>
      <c r="H12" s="382">
        <v>622033.96499999997</v>
      </c>
      <c r="I12" s="382">
        <v>6857.5680000000866</v>
      </c>
      <c r="J12" s="382">
        <v>0</v>
      </c>
      <c r="K12" s="382">
        <v>0</v>
      </c>
      <c r="L12" s="382">
        <v>628891.53300000005</v>
      </c>
      <c r="M12" s="382">
        <v>975446.72</v>
      </c>
      <c r="N12" s="382">
        <v>138528.74300000013</v>
      </c>
      <c r="O12" s="370"/>
    </row>
    <row r="13" spans="2:15">
      <c r="B13" s="407" t="s">
        <v>161</v>
      </c>
      <c r="C13" s="382">
        <v>2166238.1229999997</v>
      </c>
      <c r="D13" s="382">
        <v>85579.604999999603</v>
      </c>
      <c r="E13" s="382">
        <v>0</v>
      </c>
      <c r="F13" s="382">
        <v>0</v>
      </c>
      <c r="G13" s="483">
        <v>2251817.7279999992</v>
      </c>
      <c r="H13" s="382">
        <v>809391.41599999997</v>
      </c>
      <c r="I13" s="382">
        <v>148704.30000000005</v>
      </c>
      <c r="J13" s="382">
        <v>0</v>
      </c>
      <c r="K13" s="382">
        <v>0</v>
      </c>
      <c r="L13" s="382">
        <v>958095.71600000001</v>
      </c>
      <c r="M13" s="382">
        <v>1293722.0119999992</v>
      </c>
      <c r="N13" s="382">
        <v>1356846.7059999998</v>
      </c>
      <c r="O13" s="370"/>
    </row>
    <row r="14" spans="2:15">
      <c r="B14" s="407" t="s">
        <v>1389</v>
      </c>
      <c r="C14" s="382">
        <v>0</v>
      </c>
      <c r="D14" s="382">
        <v>11897632.149</v>
      </c>
      <c r="E14" s="382">
        <v>-8928309.0879999995</v>
      </c>
      <c r="F14" s="382">
        <v>0</v>
      </c>
      <c r="G14" s="483">
        <v>2969323.0610000007</v>
      </c>
      <c r="H14" s="382">
        <v>0</v>
      </c>
      <c r="I14" s="382">
        <v>0</v>
      </c>
      <c r="J14" s="382">
        <v>0</v>
      </c>
      <c r="K14" s="382">
        <v>0</v>
      </c>
      <c r="L14" s="382">
        <v>0</v>
      </c>
      <c r="M14" s="382">
        <v>2969323.0610000007</v>
      </c>
      <c r="N14" s="382">
        <v>0</v>
      </c>
      <c r="O14" s="370"/>
    </row>
    <row r="15" spans="2:15" hidden="1">
      <c r="B15" s="407" t="s">
        <v>162</v>
      </c>
      <c r="C15" s="382">
        <v>0</v>
      </c>
      <c r="D15" s="382">
        <v>0</v>
      </c>
      <c r="E15" s="382">
        <v>0</v>
      </c>
      <c r="F15" s="382">
        <v>0</v>
      </c>
      <c r="G15" s="483">
        <v>0</v>
      </c>
      <c r="H15" s="382">
        <v>0</v>
      </c>
      <c r="I15" s="382">
        <v>0</v>
      </c>
      <c r="J15" s="382">
        <v>0</v>
      </c>
      <c r="K15" s="382">
        <v>0</v>
      </c>
      <c r="L15" s="382">
        <v>0</v>
      </c>
      <c r="M15" s="382">
        <v>0</v>
      </c>
      <c r="N15" s="382">
        <v>0</v>
      </c>
      <c r="O15" s="370"/>
    </row>
    <row r="16" spans="2:15" hidden="1">
      <c r="B16" s="407" t="s">
        <v>163</v>
      </c>
      <c r="C16" s="382">
        <v>0</v>
      </c>
      <c r="D16" s="382">
        <v>0</v>
      </c>
      <c r="E16" s="382">
        <v>0</v>
      </c>
      <c r="F16" s="382">
        <v>0</v>
      </c>
      <c r="G16" s="483">
        <v>0</v>
      </c>
      <c r="H16" s="382">
        <v>0</v>
      </c>
      <c r="I16" s="382">
        <v>0</v>
      </c>
      <c r="J16" s="382">
        <v>0</v>
      </c>
      <c r="K16" s="382">
        <v>0</v>
      </c>
      <c r="L16" s="382">
        <v>0</v>
      </c>
      <c r="M16" s="382">
        <v>0</v>
      </c>
      <c r="N16" s="382">
        <v>0</v>
      </c>
      <c r="O16" s="370"/>
    </row>
    <row r="17" spans="2:15">
      <c r="B17" s="407" t="s">
        <v>405</v>
      </c>
      <c r="C17" s="382">
        <v>0</v>
      </c>
      <c r="D17" s="382">
        <v>66817373</v>
      </c>
      <c r="E17" s="382">
        <v>-39777915.534000002</v>
      </c>
      <c r="F17" s="382">
        <v>0</v>
      </c>
      <c r="G17" s="483">
        <v>27039457.465999998</v>
      </c>
      <c r="H17" s="382">
        <v>0</v>
      </c>
      <c r="I17" s="382">
        <v>0</v>
      </c>
      <c r="J17" s="382">
        <v>0</v>
      </c>
      <c r="K17" s="382">
        <v>0</v>
      </c>
      <c r="L17" s="382">
        <v>0</v>
      </c>
      <c r="M17" s="382">
        <v>27039457.465999998</v>
      </c>
      <c r="N17" s="382">
        <v>0</v>
      </c>
      <c r="O17" s="370"/>
    </row>
    <row r="18" spans="2:15" hidden="1">
      <c r="B18" s="407" t="s">
        <v>407</v>
      </c>
      <c r="C18" s="382">
        <v>0</v>
      </c>
      <c r="D18" s="382">
        <v>0</v>
      </c>
      <c r="E18" s="382">
        <v>0</v>
      </c>
      <c r="F18" s="382">
        <v>0</v>
      </c>
      <c r="G18" s="483">
        <v>0</v>
      </c>
      <c r="H18" s="382">
        <v>0</v>
      </c>
      <c r="I18" s="382">
        <v>0</v>
      </c>
      <c r="J18" s="382">
        <v>0</v>
      </c>
      <c r="K18" s="382">
        <v>0</v>
      </c>
      <c r="L18" s="382">
        <v>0</v>
      </c>
      <c r="M18" s="382">
        <v>0</v>
      </c>
      <c r="N18" s="382">
        <v>0</v>
      </c>
      <c r="O18" s="370"/>
    </row>
    <row r="19" spans="2:15">
      <c r="B19" s="407" t="s">
        <v>406</v>
      </c>
      <c r="C19" s="382">
        <v>4139679.7939999998</v>
      </c>
      <c r="D19" s="382">
        <v>3394420.2050000001</v>
      </c>
      <c r="E19" s="382">
        <v>-55355.877</v>
      </c>
      <c r="F19" s="382">
        <v>0</v>
      </c>
      <c r="G19" s="483">
        <v>7478744.1219999995</v>
      </c>
      <c r="H19" s="382">
        <v>590477.63300000003</v>
      </c>
      <c r="I19" s="382">
        <v>243478.48499999999</v>
      </c>
      <c r="J19" s="382">
        <v>0</v>
      </c>
      <c r="K19" s="382">
        <v>0</v>
      </c>
      <c r="L19" s="382">
        <v>833956.11800000002</v>
      </c>
      <c r="M19" s="382">
        <v>6644788.0039999997</v>
      </c>
      <c r="N19" s="382">
        <v>3549202.1579999998</v>
      </c>
      <c r="O19" s="370"/>
    </row>
    <row r="20" spans="2:15" s="27" customFormat="1">
      <c r="B20" s="381" t="s">
        <v>208</v>
      </c>
      <c r="C20" s="381">
        <f t="shared" ref="C20:N20" si="0">SUM(C10:C19)</f>
        <v>11153139.552999999</v>
      </c>
      <c r="D20" s="381">
        <f t="shared" si="0"/>
        <v>86764165.292999998</v>
      </c>
      <c r="E20" s="381">
        <f t="shared" si="0"/>
        <v>-48761580.498999998</v>
      </c>
      <c r="F20" s="381">
        <f t="shared" si="0"/>
        <v>0</v>
      </c>
      <c r="G20" s="381">
        <f t="shared" si="0"/>
        <v>49155724.346999995</v>
      </c>
      <c r="H20" s="381">
        <f t="shared" si="0"/>
        <v>2637174.17</v>
      </c>
      <c r="I20" s="381">
        <f t="shared" si="0"/>
        <v>474833.52900000021</v>
      </c>
      <c r="J20" s="381">
        <f t="shared" si="0"/>
        <v>0</v>
      </c>
      <c r="K20" s="381">
        <f t="shared" si="0"/>
        <v>0</v>
      </c>
      <c r="L20" s="381">
        <f t="shared" si="0"/>
        <v>3112007.699</v>
      </c>
      <c r="M20" s="381">
        <f t="shared" si="0"/>
        <v>46043716.647999994</v>
      </c>
      <c r="N20" s="381">
        <f t="shared" si="0"/>
        <v>8515965.375</v>
      </c>
      <c r="O20" s="290"/>
    </row>
    <row r="21" spans="2:15">
      <c r="D21" s="291"/>
      <c r="E21" s="189"/>
      <c r="G21" s="189"/>
      <c r="H21" s="275"/>
      <c r="I21" s="275"/>
      <c r="L21" s="395"/>
      <c r="M21" s="396"/>
      <c r="N21" s="359"/>
      <c r="O21" s="275"/>
    </row>
    <row r="22" spans="2:15">
      <c r="D22" s="291"/>
      <c r="E22" s="189"/>
      <c r="G22" s="189"/>
      <c r="M22" s="189">
        <f>M20-BG!F26</f>
        <v>0</v>
      </c>
      <c r="N22" s="189">
        <f>N20-BG!G26</f>
        <v>0</v>
      </c>
    </row>
  </sheetData>
  <mergeCells count="1">
    <mergeCell ref="B5:N5"/>
  </mergeCells>
  <conditionalFormatting sqref="A1:A22">
    <cfRule type="duplicateValues" dxfId="1" priority="24"/>
  </conditionalFormatting>
  <hyperlinks>
    <hyperlink ref="M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D16"/>
  <sheetViews>
    <sheetView showGridLines="0" zoomScale="90" zoomScaleNormal="90" workbookViewId="0"/>
  </sheetViews>
  <sheetFormatPr baseColWidth="10" defaultColWidth="11.44140625" defaultRowHeight="13.2"/>
  <cols>
    <col min="1" max="1" width="45.6640625" style="21" customWidth="1"/>
    <col min="2" max="3" width="22.6640625" style="21" customWidth="1"/>
    <col min="4" max="16384" width="11.44140625" style="21"/>
  </cols>
  <sheetData>
    <row r="1" spans="1:4">
      <c r="A1" s="21" t="str">
        <f>Indice!C1</f>
        <v>GRUPO VAZQUEZ S.A.E.</v>
      </c>
      <c r="C1" s="222" t="s">
        <v>100</v>
      </c>
    </row>
    <row r="5" spans="1:4">
      <c r="A5" s="91" t="s">
        <v>413</v>
      </c>
      <c r="B5" s="91"/>
      <c r="C5" s="91"/>
      <c r="D5" s="91"/>
    </row>
    <row r="6" spans="1:4">
      <c r="A6" s="10" t="s">
        <v>206</v>
      </c>
      <c r="C6" s="10"/>
    </row>
    <row r="7" spans="1:4">
      <c r="A7" s="10"/>
      <c r="C7" s="10"/>
    </row>
    <row r="8" spans="1:4" ht="15.75" customHeight="1">
      <c r="A8" s="53"/>
      <c r="B8" s="374" t="s">
        <v>1451</v>
      </c>
      <c r="C8" s="374" t="s">
        <v>1268</v>
      </c>
      <c r="D8" s="53"/>
    </row>
    <row r="9" spans="1:4" ht="15" customHeight="1">
      <c r="A9" s="54" t="s">
        <v>95</v>
      </c>
      <c r="B9" s="180"/>
      <c r="C9" s="180"/>
      <c r="D9" s="180"/>
    </row>
    <row r="10" spans="1:4" ht="15" customHeight="1">
      <c r="A10" s="25" t="s">
        <v>494</v>
      </c>
      <c r="B10" s="292">
        <v>130934449.47</v>
      </c>
      <c r="C10" s="292">
        <v>130934449.47</v>
      </c>
      <c r="D10" s="25"/>
    </row>
    <row r="11" spans="1:4" ht="15" customHeight="1">
      <c r="A11" s="25" t="s">
        <v>521</v>
      </c>
      <c r="B11" s="292">
        <v>7683004.2319999998</v>
      </c>
      <c r="C11" s="292">
        <v>3806870.8560000001</v>
      </c>
      <c r="D11" s="25"/>
    </row>
    <row r="12" spans="1:4" ht="15" customHeight="1">
      <c r="A12" s="25" t="s">
        <v>520</v>
      </c>
      <c r="B12" s="292">
        <v>7744860.1500000004</v>
      </c>
      <c r="C12" s="292">
        <v>7744860.1500000004</v>
      </c>
      <c r="D12" s="25"/>
    </row>
    <row r="13" spans="1:4" ht="15" customHeight="1">
      <c r="A13" s="55" t="s">
        <v>3</v>
      </c>
      <c r="B13" s="83">
        <f>SUM(B10:B12)</f>
        <v>146362313.852</v>
      </c>
      <c r="C13" s="83">
        <f>SUM(C10:C12)</f>
        <v>142486180.47600001</v>
      </c>
      <c r="D13" s="25"/>
    </row>
    <row r="14" spans="1:4" ht="15" customHeight="1">
      <c r="A14" s="25"/>
      <c r="B14" s="392"/>
      <c r="C14" s="392"/>
      <c r="D14" s="25"/>
    </row>
    <row r="15" spans="1:4">
      <c r="B15" s="137"/>
      <c r="C15" s="137"/>
    </row>
    <row r="16" spans="1:4">
      <c r="B16" s="152">
        <f>B13-BG!F27</f>
        <v>0</v>
      </c>
      <c r="C16" s="152">
        <f>C13-BG!G27</f>
        <v>0</v>
      </c>
    </row>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3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H31"/>
  <sheetViews>
    <sheetView showGridLines="0" zoomScale="90" zoomScaleNormal="90" workbookViewId="0"/>
  </sheetViews>
  <sheetFormatPr baseColWidth="10" defaultColWidth="11.44140625" defaultRowHeight="14.4"/>
  <cols>
    <col min="1" max="1" width="26.6640625" style="138" customWidth="1"/>
    <col min="2" max="3" width="22.6640625" style="138" customWidth="1"/>
    <col min="4" max="7" width="11.44140625" style="138"/>
    <col min="8" max="16384" width="11.44140625" style="139"/>
  </cols>
  <sheetData>
    <row r="1" spans="1:8">
      <c r="A1" s="138" t="str">
        <f>Indice!C1</f>
        <v>GRUPO VAZQUEZ S.A.E.</v>
      </c>
      <c r="F1" s="293" t="s">
        <v>100</v>
      </c>
    </row>
    <row r="3" spans="1:8">
      <c r="H3" s="138"/>
    </row>
    <row r="4" spans="1:8">
      <c r="H4" s="138"/>
    </row>
    <row r="5" spans="1:8">
      <c r="A5" s="575" t="s">
        <v>209</v>
      </c>
      <c r="B5" s="575"/>
      <c r="C5" s="575"/>
      <c r="D5" s="575"/>
      <c r="H5" s="138"/>
    </row>
    <row r="6" spans="1:8">
      <c r="A6" s="294" t="s">
        <v>206</v>
      </c>
      <c r="C6" s="294"/>
      <c r="H6" s="138"/>
    </row>
    <row r="7" spans="1:8">
      <c r="A7" s="294"/>
      <c r="C7" s="294"/>
      <c r="F7" s="360"/>
    </row>
    <row r="8" spans="1:8">
      <c r="A8" s="295" t="s">
        <v>96</v>
      </c>
      <c r="B8" s="374" t="s">
        <v>1451</v>
      </c>
      <c r="C8" s="374" t="s">
        <v>1268</v>
      </c>
      <c r="D8" s="296"/>
      <c r="F8" s="360"/>
      <c r="G8" s="139"/>
    </row>
    <row r="9" spans="1:8" hidden="1">
      <c r="A9" s="297" t="s">
        <v>508</v>
      </c>
      <c r="B9" s="297">
        <v>0</v>
      </c>
      <c r="C9" s="297">
        <v>0</v>
      </c>
      <c r="D9" s="297"/>
      <c r="F9" s="360"/>
      <c r="G9" s="139"/>
    </row>
    <row r="10" spans="1:8">
      <c r="A10" s="297" t="s">
        <v>414</v>
      </c>
      <c r="B10" s="297">
        <v>68827.64</v>
      </c>
      <c r="C10" s="297">
        <v>68827.64</v>
      </c>
      <c r="D10" s="297"/>
      <c r="F10" s="360"/>
      <c r="G10" s="139"/>
    </row>
    <row r="11" spans="1:8">
      <c r="A11" s="297" t="s">
        <v>523</v>
      </c>
      <c r="B11" s="297">
        <v>281818.18199999997</v>
      </c>
      <c r="C11" s="297">
        <v>281818.18199999997</v>
      </c>
      <c r="D11" s="297"/>
      <c r="G11" s="139"/>
    </row>
    <row r="12" spans="1:8">
      <c r="A12" s="297" t="s">
        <v>415</v>
      </c>
      <c r="B12" s="297">
        <v>8364439.2719999999</v>
      </c>
      <c r="C12" s="297">
        <v>8364439.2719999999</v>
      </c>
      <c r="D12" s="297"/>
      <c r="G12" s="139"/>
    </row>
    <row r="13" spans="1:8">
      <c r="A13" s="297" t="s">
        <v>522</v>
      </c>
      <c r="B13" s="297">
        <v>-871508.50800000003</v>
      </c>
      <c r="C13" s="297">
        <v>0</v>
      </c>
      <c r="D13" s="297"/>
    </row>
    <row r="14" spans="1:8">
      <c r="A14" s="298" t="s">
        <v>98</v>
      </c>
      <c r="B14" s="301">
        <f>SUM(B9:B13)</f>
        <v>7843576.5860000001</v>
      </c>
      <c r="C14" s="301">
        <f>SUM(C9:C13)</f>
        <v>8715085.0940000005</v>
      </c>
    </row>
    <row r="15" spans="1:8">
      <c r="A15" s="299"/>
      <c r="D15" s="300"/>
      <c r="G15" s="139"/>
    </row>
    <row r="16" spans="1:8">
      <c r="A16" s="300"/>
      <c r="D16" s="300"/>
      <c r="G16" s="139"/>
    </row>
    <row r="17" spans="1:7">
      <c r="A17" s="299"/>
      <c r="D17" s="300"/>
      <c r="E17" s="297"/>
      <c r="F17" s="297"/>
    </row>
    <row r="18" spans="1:7">
      <c r="G18" s="139"/>
    </row>
    <row r="19" spans="1:7">
      <c r="A19" s="298"/>
    </row>
    <row r="21" spans="1:7">
      <c r="A21" s="298"/>
    </row>
    <row r="23" spans="1:7">
      <c r="A23" s="298"/>
    </row>
    <row r="25" spans="1:7">
      <c r="A25" s="298"/>
    </row>
    <row r="27" spans="1:7">
      <c r="A27" s="298"/>
    </row>
    <row r="29" spans="1:7">
      <c r="A29" s="298"/>
    </row>
    <row r="31" spans="1:7">
      <c r="A31" s="298"/>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2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14"/>
  <sheetViews>
    <sheetView showGridLines="0" zoomScale="90" zoomScaleNormal="90" workbookViewId="0"/>
  </sheetViews>
  <sheetFormatPr baseColWidth="10" defaultRowHeight="14.4"/>
  <cols>
    <col min="1" max="1" width="24.6640625" style="49" customWidth="1"/>
    <col min="2" max="2" width="17.109375" style="49" customWidth="1"/>
    <col min="3" max="3" width="17.33203125" style="49" customWidth="1"/>
    <col min="4" max="13" width="11.44140625" style="49"/>
  </cols>
  <sheetData>
    <row r="1" spans="1:5">
      <c r="A1" s="49" t="str">
        <f>Indice!C1</f>
        <v>GRUPO VAZQUEZ S.A.E.</v>
      </c>
      <c r="E1" s="61" t="s">
        <v>100</v>
      </c>
    </row>
    <row r="5" spans="1:5">
      <c r="A5" s="91" t="s">
        <v>210</v>
      </c>
      <c r="B5" s="91"/>
      <c r="C5" s="91"/>
      <c r="D5" s="91"/>
    </row>
    <row r="6" spans="1:5">
      <c r="A6" s="82" t="s">
        <v>206</v>
      </c>
      <c r="C6" s="82"/>
    </row>
    <row r="7" spans="1:5">
      <c r="A7" s="82"/>
      <c r="C7" s="82"/>
    </row>
    <row r="8" spans="1:5">
      <c r="A8" s="60" t="s">
        <v>99</v>
      </c>
      <c r="B8" s="374" t="s">
        <v>1451</v>
      </c>
      <c r="C8" s="374" t="s">
        <v>1268</v>
      </c>
      <c r="D8" s="56"/>
    </row>
    <row r="9" spans="1:5">
      <c r="A9" s="57"/>
      <c r="B9" s="57"/>
      <c r="C9" s="57"/>
      <c r="D9" s="57"/>
    </row>
    <row r="10" spans="1:5">
      <c r="A10" s="58"/>
      <c r="D10" s="58"/>
    </row>
    <row r="11" spans="1:5">
      <c r="A11" s="59"/>
      <c r="D11" s="58"/>
    </row>
    <row r="12" spans="1:5">
      <c r="A12" s="51" t="s">
        <v>98</v>
      </c>
      <c r="B12" s="301">
        <f>SUM(B9:B11)</f>
        <v>0</v>
      </c>
      <c r="C12" s="301">
        <f>SUM(C9:C11)</f>
        <v>0</v>
      </c>
    </row>
    <row r="13" spans="1:5">
      <c r="A13" s="59"/>
      <c r="D13" s="58"/>
    </row>
    <row r="14" spans="1:5">
      <c r="A14" s="58"/>
      <c r="D14" s="58"/>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F129"/>
  <sheetViews>
    <sheetView showGridLines="0" zoomScale="90" zoomScaleNormal="90" workbookViewId="0"/>
  </sheetViews>
  <sheetFormatPr baseColWidth="10" defaultColWidth="11.44140625" defaultRowHeight="13.2"/>
  <cols>
    <col min="1" max="1" width="38.5546875" style="21" customWidth="1"/>
    <col min="2" max="2" width="26.109375" style="21" bestFit="1" customWidth="1"/>
    <col min="3" max="3" width="34.44140625" style="21" bestFit="1" customWidth="1"/>
    <col min="4" max="4" width="18.44140625" style="21" customWidth="1"/>
    <col min="5" max="5" width="18.6640625" style="21" customWidth="1"/>
    <col min="6" max="6" width="20.6640625" style="21" customWidth="1"/>
    <col min="7" max="7" width="11.88671875" style="21" bestFit="1" customWidth="1"/>
    <col min="8" max="16384" width="11.44140625" style="21"/>
  </cols>
  <sheetData>
    <row r="1" spans="1:6">
      <c r="A1" s="21" t="str">
        <f>Indice!C1</f>
        <v>GRUPO VAZQUEZ S.A.E.</v>
      </c>
      <c r="B1" s="222"/>
      <c r="C1" s="303" t="s">
        <v>100</v>
      </c>
    </row>
    <row r="5" spans="1:6">
      <c r="A5" s="91" t="s">
        <v>212</v>
      </c>
      <c r="B5" s="91"/>
      <c r="C5" s="91"/>
      <c r="D5" s="91"/>
      <c r="E5" s="91"/>
    </row>
    <row r="6" spans="1:6">
      <c r="A6" s="10" t="s">
        <v>206</v>
      </c>
    </row>
    <row r="7" spans="1:6">
      <c r="A7" s="10"/>
    </row>
    <row r="8" spans="1:6">
      <c r="A8" s="21" t="s">
        <v>343</v>
      </c>
    </row>
    <row r="9" spans="1:6">
      <c r="E9" s="10"/>
    </row>
    <row r="10" spans="1:6">
      <c r="A10" s="12" t="s">
        <v>58</v>
      </c>
      <c r="B10" s="125" t="s">
        <v>127</v>
      </c>
      <c r="C10" s="125" t="s">
        <v>338</v>
      </c>
      <c r="D10" s="374" t="s">
        <v>1451</v>
      </c>
      <c r="E10" s="374" t="s">
        <v>1268</v>
      </c>
      <c r="F10" s="137"/>
    </row>
    <row r="11" spans="1:6">
      <c r="A11" s="21" t="s">
        <v>337</v>
      </c>
      <c r="B11" s="179" t="s">
        <v>303</v>
      </c>
      <c r="C11" s="93" t="str">
        <f>IFERROR(VLOOKUP(B11,#REF!,2,0),"")</f>
        <v/>
      </c>
      <c r="D11" s="289">
        <v>0</v>
      </c>
      <c r="E11" s="289">
        <v>0</v>
      </c>
      <c r="F11" s="137"/>
    </row>
    <row r="12" spans="1:6">
      <c r="A12" s="21" t="s">
        <v>418</v>
      </c>
      <c r="B12" s="179" t="s">
        <v>303</v>
      </c>
      <c r="C12" s="93" t="str">
        <f>IFERROR(VLOOKUP(B12,#REF!,2,0),"")</f>
        <v/>
      </c>
      <c r="D12" s="289">
        <v>2511589.6869999999</v>
      </c>
      <c r="E12" s="289">
        <v>5484511.9699999997</v>
      </c>
      <c r="F12" s="137"/>
    </row>
    <row r="13" spans="1:6">
      <c r="A13" s="21" t="s">
        <v>419</v>
      </c>
      <c r="B13" s="179" t="s">
        <v>303</v>
      </c>
      <c r="C13" s="93" t="str">
        <f>IFERROR(VLOOKUP(B13,#REF!,2,0),"")</f>
        <v/>
      </c>
      <c r="D13" s="289">
        <v>6453482.9999999991</v>
      </c>
      <c r="E13" s="289">
        <v>1146815.1460000002</v>
      </c>
      <c r="F13" s="137"/>
    </row>
    <row r="14" spans="1:6">
      <c r="A14" s="10" t="s">
        <v>417</v>
      </c>
      <c r="B14" s="179" t="s">
        <v>303</v>
      </c>
      <c r="C14" s="93" t="str">
        <f>IFERROR(VLOOKUP(B14,#REF!,2,0),"")</f>
        <v/>
      </c>
      <c r="D14" s="289">
        <v>0</v>
      </c>
      <c r="E14" s="289">
        <v>0</v>
      </c>
      <c r="F14" s="137"/>
    </row>
    <row r="15" spans="1:6" ht="13.8" thickBot="1">
      <c r="A15" s="7" t="s">
        <v>91</v>
      </c>
      <c r="B15" s="10"/>
      <c r="C15" s="9"/>
      <c r="D15" s="302">
        <f>SUM($D$11:D14)</f>
        <v>8965072.686999999</v>
      </c>
      <c r="E15" s="302">
        <f>SUM($E$11:E14)</f>
        <v>6631327.1160000004</v>
      </c>
      <c r="F15" s="137"/>
    </row>
    <row r="16" spans="1:6" ht="13.8" thickTop="1">
      <c r="A16" s="7"/>
      <c r="B16" s="10"/>
      <c r="C16" s="9"/>
      <c r="D16" s="289"/>
      <c r="E16" s="289"/>
      <c r="F16" s="137"/>
    </row>
    <row r="17" spans="1:6">
      <c r="F17" s="137"/>
    </row>
    <row r="18" spans="1:6">
      <c r="E18" s="10"/>
      <c r="F18" s="137"/>
    </row>
    <row r="19" spans="1:6">
      <c r="A19" s="12" t="s">
        <v>342</v>
      </c>
      <c r="B19" s="125" t="s">
        <v>127</v>
      </c>
      <c r="C19" s="125" t="s">
        <v>338</v>
      </c>
      <c r="D19" s="374" t="s">
        <v>1451</v>
      </c>
      <c r="E19" s="374" t="s">
        <v>1268</v>
      </c>
      <c r="F19" s="137"/>
    </row>
    <row r="20" spans="1:6">
      <c r="A20" s="21" t="s">
        <v>337</v>
      </c>
      <c r="B20" s="179" t="s">
        <v>303</v>
      </c>
      <c r="C20" s="93" t="str">
        <f>IFERROR(VLOOKUP(B20,#REF!,2,0),"")</f>
        <v/>
      </c>
      <c r="D20" s="370">
        <v>0</v>
      </c>
      <c r="E20" s="370">
        <v>0</v>
      </c>
      <c r="F20" s="137"/>
    </row>
    <row r="21" spans="1:6">
      <c r="A21" s="21" t="s">
        <v>418</v>
      </c>
      <c r="B21" s="179" t="s">
        <v>303</v>
      </c>
      <c r="C21" s="93" t="str">
        <f>IFERROR(VLOOKUP(B21,#REF!,2,0),"")</f>
        <v/>
      </c>
      <c r="D21" s="370">
        <v>23903230.232999999</v>
      </c>
      <c r="E21" s="370">
        <v>25439831.800000001</v>
      </c>
      <c r="F21" s="137"/>
    </row>
    <row r="22" spans="1:6">
      <c r="A22" s="21" t="s">
        <v>419</v>
      </c>
      <c r="B22" s="179" t="s">
        <v>303</v>
      </c>
      <c r="C22" s="93" t="str">
        <f>IFERROR(VLOOKUP(B22,#REF!,2,0),"")</f>
        <v/>
      </c>
      <c r="D22" s="370">
        <v>37629726.792999998</v>
      </c>
      <c r="E22" s="370">
        <v>37967586.871999994</v>
      </c>
      <c r="F22" s="137"/>
    </row>
    <row r="23" spans="1:6" ht="13.8" thickBot="1">
      <c r="A23" s="7" t="s">
        <v>91</v>
      </c>
      <c r="B23" s="10"/>
      <c r="C23" s="9"/>
      <c r="D23" s="302">
        <f>SUM($D$20:D22)</f>
        <v>61532957.025999993</v>
      </c>
      <c r="E23" s="302">
        <f>SUM($E$20:E22)</f>
        <v>63407418.671999991</v>
      </c>
      <c r="F23" s="137"/>
    </row>
    <row r="24" spans="1:6" ht="13.8" thickTop="1">
      <c r="D24" s="137"/>
      <c r="E24" s="137"/>
      <c r="F24" s="137"/>
    </row>
    <row r="25" spans="1:6">
      <c r="E25" s="137"/>
    </row>
    <row r="26" spans="1:6">
      <c r="D26" s="152"/>
      <c r="E26" s="137"/>
    </row>
    <row r="27" spans="1:6">
      <c r="D27" s="475"/>
      <c r="E27" s="152"/>
    </row>
    <row r="28" spans="1:6">
      <c r="D28" s="362"/>
      <c r="E28" s="362"/>
    </row>
    <row r="29" spans="1:6">
      <c r="D29" s="362"/>
      <c r="E29" s="362"/>
    </row>
    <row r="61" spans="6:6">
      <c r="F61" s="12"/>
    </row>
    <row r="62" spans="6:6">
      <c r="F62" s="12"/>
    </row>
    <row r="129" ht="13.2" customHeight="1"/>
  </sheetData>
  <dataValidations count="1">
    <dataValidation type="list" allowBlank="1" showInputMessage="1" showErrorMessage="1" sqref="B11:B14 B20:B22" xr:uid="{00000000-0002-0000-1100-000000000000}">
      <formula1>#REF!</formula1>
    </dataValidation>
  </dataValidations>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M54"/>
  <sheetViews>
    <sheetView showGridLines="0" zoomScale="90" zoomScaleNormal="90" workbookViewId="0">
      <selection activeCell="E1" sqref="E1"/>
    </sheetView>
  </sheetViews>
  <sheetFormatPr baseColWidth="10" defaultColWidth="11.44140625" defaultRowHeight="13.2"/>
  <cols>
    <col min="1" max="1" width="66.44140625" style="21" bestFit="1" customWidth="1"/>
    <col min="2" max="2" width="12.33203125" style="21" bestFit="1" customWidth="1"/>
    <col min="3" max="3" width="19.33203125" style="21" bestFit="1" customWidth="1"/>
    <col min="4" max="4" width="21.109375" style="21" customWidth="1"/>
    <col min="5" max="5" width="20.6640625" style="21" bestFit="1" customWidth="1"/>
    <col min="6" max="6" width="15.88671875" style="21" bestFit="1" customWidth="1"/>
    <col min="7" max="7" width="2.6640625" style="21" customWidth="1"/>
    <col min="8" max="8" width="12.33203125" style="21" bestFit="1" customWidth="1"/>
    <col min="9" max="9" width="19.33203125" style="21" bestFit="1" customWidth="1"/>
    <col min="10" max="10" width="14.88671875" style="21" bestFit="1" customWidth="1"/>
    <col min="11" max="11" width="20.6640625" style="21" bestFit="1" customWidth="1"/>
    <col min="12" max="12" width="15.88671875" style="21" bestFit="1" customWidth="1"/>
    <col min="13" max="13" width="15.5546875" style="21" customWidth="1"/>
    <col min="14" max="16384" width="11.44140625" style="21"/>
  </cols>
  <sheetData>
    <row r="1" spans="1:13" ht="15" customHeight="1">
      <c r="A1" s="21" t="s">
        <v>40</v>
      </c>
      <c r="E1" s="222" t="s">
        <v>100</v>
      </c>
      <c r="L1" s="222" t="s">
        <v>100</v>
      </c>
      <c r="M1" s="371"/>
    </row>
    <row r="2" spans="1:13" ht="15" customHeight="1"/>
    <row r="3" spans="1:13" ht="15" customHeight="1"/>
    <row r="4" spans="1:13" ht="15" customHeight="1"/>
    <row r="5" spans="1:13" ht="15" customHeight="1">
      <c r="A5" s="91" t="s">
        <v>213</v>
      </c>
      <c r="B5" s="91"/>
      <c r="C5" s="91"/>
      <c r="D5" s="91"/>
      <c r="E5" s="91"/>
      <c r="F5" s="91"/>
      <c r="G5" s="91"/>
      <c r="H5" s="91"/>
      <c r="I5" s="91"/>
      <c r="J5" s="91"/>
      <c r="K5" s="91"/>
      <c r="L5" s="91"/>
      <c r="M5" s="80"/>
    </row>
    <row r="6" spans="1:13" ht="15" customHeight="1">
      <c r="A6" s="10" t="s">
        <v>206</v>
      </c>
    </row>
    <row r="7" spans="1:13" ht="15" customHeight="1"/>
    <row r="8" spans="1:13" ht="15" customHeight="1">
      <c r="A8" s="12" t="s">
        <v>58</v>
      </c>
      <c r="C8" s="10"/>
      <c r="D8" s="10"/>
      <c r="E8" s="10"/>
      <c r="I8" s="10"/>
      <c r="J8" s="10"/>
      <c r="K8" s="10"/>
      <c r="L8" s="10"/>
    </row>
    <row r="9" spans="1:13" ht="15" customHeight="1">
      <c r="A9" s="1"/>
      <c r="B9" s="87"/>
      <c r="C9" s="87"/>
      <c r="D9" s="374" t="s">
        <v>1451</v>
      </c>
      <c r="E9" s="87"/>
      <c r="F9" s="87"/>
      <c r="H9" s="87"/>
      <c r="I9" s="87"/>
      <c r="J9" s="374" t="s">
        <v>1268</v>
      </c>
      <c r="K9" s="87"/>
      <c r="L9" s="87"/>
      <c r="M9" s="88"/>
    </row>
    <row r="10" spans="1:13" ht="15" customHeight="1">
      <c r="A10" s="304" t="s">
        <v>347</v>
      </c>
      <c r="B10" s="305" t="s">
        <v>92</v>
      </c>
      <c r="C10" s="92" t="s">
        <v>345</v>
      </c>
      <c r="D10" s="92" t="s">
        <v>214</v>
      </c>
      <c r="E10" s="304" t="s">
        <v>351</v>
      </c>
      <c r="F10" s="305" t="s">
        <v>94</v>
      </c>
      <c r="H10" s="305" t="s">
        <v>92</v>
      </c>
      <c r="I10" s="92" t="s">
        <v>345</v>
      </c>
      <c r="J10" s="92" t="s">
        <v>214</v>
      </c>
      <c r="K10" s="304" t="s">
        <v>351</v>
      </c>
      <c r="L10" s="305" t="s">
        <v>94</v>
      </c>
      <c r="M10" s="372"/>
    </row>
    <row r="11" spans="1:13" ht="15" customHeight="1">
      <c r="A11" s="21" t="s">
        <v>1429</v>
      </c>
      <c r="B11" s="21">
        <v>2024</v>
      </c>
      <c r="C11" s="179" t="s">
        <v>302</v>
      </c>
      <c r="D11" s="21" t="s">
        <v>339</v>
      </c>
      <c r="E11" s="27">
        <v>699213.00800000003</v>
      </c>
      <c r="F11" s="21" t="s">
        <v>486</v>
      </c>
      <c r="I11" s="179" t="s">
        <v>302</v>
      </c>
      <c r="J11" s="21" t="s">
        <v>339</v>
      </c>
      <c r="K11" s="27">
        <v>12022709.756999999</v>
      </c>
    </row>
    <row r="12" spans="1:13" ht="14.4" customHeight="1">
      <c r="A12" s="21" t="s">
        <v>1395</v>
      </c>
      <c r="B12" s="21">
        <v>2024</v>
      </c>
      <c r="C12" s="179" t="s">
        <v>302</v>
      </c>
      <c r="D12" s="21" t="s">
        <v>339</v>
      </c>
      <c r="E12" s="27">
        <v>23760193.815000001</v>
      </c>
      <c r="F12" s="21" t="s">
        <v>487</v>
      </c>
      <c r="H12" s="21">
        <v>2023</v>
      </c>
      <c r="I12" s="179" t="s">
        <v>302</v>
      </c>
      <c r="J12" s="21" t="s">
        <v>339</v>
      </c>
      <c r="K12" s="27">
        <v>22085913.27</v>
      </c>
      <c r="L12" s="21" t="s">
        <v>486</v>
      </c>
    </row>
    <row r="13" spans="1:13" ht="15" customHeight="1">
      <c r="A13" s="21" t="s">
        <v>1395</v>
      </c>
      <c r="B13" s="21">
        <v>2024</v>
      </c>
      <c r="C13" s="179" t="s">
        <v>303</v>
      </c>
      <c r="D13" s="21" t="s">
        <v>340</v>
      </c>
      <c r="E13" s="27">
        <v>553021.24899999995</v>
      </c>
      <c r="F13" s="21" t="s">
        <v>487</v>
      </c>
      <c r="H13" s="21">
        <v>2023</v>
      </c>
      <c r="I13" s="179" t="s">
        <v>303</v>
      </c>
      <c r="J13" s="21" t="s">
        <v>896</v>
      </c>
      <c r="K13" s="27">
        <v>550269.9</v>
      </c>
    </row>
    <row r="14" spans="1:13" ht="15" customHeight="1">
      <c r="A14" s="21" t="s">
        <v>917</v>
      </c>
      <c r="B14" s="21">
        <v>2024</v>
      </c>
      <c r="C14" s="179" t="s">
        <v>302</v>
      </c>
      <c r="D14" s="21" t="s">
        <v>339</v>
      </c>
      <c r="E14" s="27">
        <v>2806844.4</v>
      </c>
      <c r="F14" s="21" t="s">
        <v>487</v>
      </c>
      <c r="H14" s="21">
        <v>2024</v>
      </c>
      <c r="I14" s="179" t="s">
        <v>302</v>
      </c>
      <c r="J14" s="21" t="s">
        <v>339</v>
      </c>
      <c r="K14" s="27">
        <v>18625569.054000001</v>
      </c>
      <c r="L14" s="21" t="s">
        <v>485</v>
      </c>
    </row>
    <row r="15" spans="1:13" ht="15" customHeight="1">
      <c r="A15" s="21" t="s">
        <v>1019</v>
      </c>
      <c r="B15" s="21">
        <v>2024</v>
      </c>
      <c r="C15" s="179" t="s">
        <v>303</v>
      </c>
      <c r="D15" s="21" t="s">
        <v>340</v>
      </c>
      <c r="E15" s="27">
        <v>58411.155000000006</v>
      </c>
      <c r="F15" s="21" t="s">
        <v>487</v>
      </c>
      <c r="H15" s="21">
        <v>2022</v>
      </c>
      <c r="I15" s="179" t="s">
        <v>303</v>
      </c>
      <c r="J15" s="21" t="s">
        <v>340</v>
      </c>
      <c r="K15" s="27">
        <v>115892.83000000002</v>
      </c>
      <c r="L15" s="21" t="s">
        <v>487</v>
      </c>
    </row>
    <row r="16" spans="1:13" ht="15" customHeight="1">
      <c r="A16" s="12" t="s">
        <v>348</v>
      </c>
      <c r="C16" s="179"/>
      <c r="D16" s="21" t="s">
        <v>896</v>
      </c>
      <c r="E16" s="137"/>
      <c r="I16" s="179"/>
      <c r="J16" s="21" t="s">
        <v>896</v>
      </c>
      <c r="K16" s="137"/>
    </row>
    <row r="17" spans="1:13" ht="15" customHeight="1">
      <c r="A17" s="21" t="s">
        <v>346</v>
      </c>
      <c r="C17" s="179" t="s">
        <v>303</v>
      </c>
      <c r="D17" s="21" t="s">
        <v>340</v>
      </c>
      <c r="E17" s="137">
        <v>37189.474000000002</v>
      </c>
      <c r="I17" s="179" t="s">
        <v>303</v>
      </c>
      <c r="J17" s="21" t="s">
        <v>340</v>
      </c>
      <c r="K17" s="137">
        <v>40704.896999999997</v>
      </c>
    </row>
    <row r="18" spans="1:13" ht="15" customHeight="1">
      <c r="A18" s="21" t="s">
        <v>349</v>
      </c>
      <c r="C18" s="179" t="s">
        <v>303</v>
      </c>
      <c r="D18" s="21" t="s">
        <v>340</v>
      </c>
      <c r="E18" s="137">
        <v>-5371.8140000000003</v>
      </c>
      <c r="I18" s="179" t="s">
        <v>303</v>
      </c>
      <c r="J18" s="21" t="s">
        <v>340</v>
      </c>
      <c r="K18" s="137">
        <v>-24196.799999999999</v>
      </c>
      <c r="M18" s="152"/>
    </row>
    <row r="19" spans="1:13" ht="15" customHeight="1">
      <c r="A19" s="21" t="s">
        <v>346</v>
      </c>
      <c r="C19" s="179" t="s">
        <v>302</v>
      </c>
      <c r="D19" s="21" t="s">
        <v>339</v>
      </c>
      <c r="E19" s="137">
        <v>1400364.844</v>
      </c>
      <c r="I19" s="179" t="s">
        <v>302</v>
      </c>
      <c r="J19" s="21" t="s">
        <v>339</v>
      </c>
      <c r="K19" s="137">
        <v>1065988.9610000001</v>
      </c>
    </row>
    <row r="20" spans="1:13" ht="15" customHeight="1">
      <c r="A20" s="133" t="s">
        <v>349</v>
      </c>
      <c r="B20" s="133"/>
      <c r="C20" s="306" t="s">
        <v>302</v>
      </c>
      <c r="D20" s="133" t="s">
        <v>339</v>
      </c>
      <c r="E20" s="340">
        <v>-2810060.42</v>
      </c>
      <c r="F20" s="133"/>
      <c r="G20" s="133"/>
      <c r="H20" s="133"/>
      <c r="I20" s="306" t="s">
        <v>302</v>
      </c>
      <c r="J20" s="133" t="s">
        <v>339</v>
      </c>
      <c r="K20" s="340">
        <v>-3014336.5520000001</v>
      </c>
      <c r="L20" s="133"/>
    </row>
    <row r="21" spans="1:13" ht="15" customHeight="1">
      <c r="A21" s="307" t="s">
        <v>3</v>
      </c>
      <c r="B21" s="307"/>
      <c r="C21" s="308"/>
      <c r="D21" s="307" t="str">
        <f>IFERROR(VLOOKUP(C21,#REF!,2,0),"")</f>
        <v/>
      </c>
      <c r="E21" s="309">
        <f>SUM($E$11:E20)</f>
        <v>26499805.711000003</v>
      </c>
      <c r="F21" s="307"/>
      <c r="G21" s="307"/>
      <c r="H21" s="307"/>
      <c r="I21" s="308"/>
      <c r="J21" s="307" t="str">
        <f>IFERROR(VLOOKUP(I21,#REF!,2,0),"")</f>
        <v/>
      </c>
      <c r="K21" s="309">
        <f>SUM($K$11:K20)</f>
        <v>51468515.316999994</v>
      </c>
      <c r="L21" s="307"/>
    </row>
    <row r="22" spans="1:13" ht="15" customHeight="1">
      <c r="A22" s="12"/>
      <c r="E22" s="355"/>
      <c r="K22" s="355"/>
    </row>
    <row r="23" spans="1:13" ht="15" customHeight="1">
      <c r="E23" s="152"/>
    </row>
    <row r="24" spans="1:13" ht="15" customHeight="1">
      <c r="A24" s="12" t="s">
        <v>342</v>
      </c>
      <c r="D24" s="10"/>
      <c r="E24" s="135"/>
      <c r="I24" s="10"/>
      <c r="J24" s="10"/>
      <c r="K24" s="135"/>
      <c r="L24" s="10"/>
      <c r="M24" s="12"/>
    </row>
    <row r="25" spans="1:13" ht="15" customHeight="1">
      <c r="A25" s="1"/>
      <c r="B25" s="87"/>
      <c r="C25" s="87"/>
      <c r="D25" s="374" t="s">
        <v>1414</v>
      </c>
      <c r="E25" s="87"/>
      <c r="F25" s="87"/>
      <c r="H25" s="87"/>
      <c r="I25" s="87"/>
      <c r="J25" s="374" t="s">
        <v>1268</v>
      </c>
      <c r="K25" s="87"/>
      <c r="L25" s="87"/>
    </row>
    <row r="26" spans="1:13" ht="15" customHeight="1">
      <c r="A26" s="304" t="s">
        <v>499</v>
      </c>
      <c r="B26" s="305" t="s">
        <v>92</v>
      </c>
      <c r="C26" s="92" t="s">
        <v>345</v>
      </c>
      <c r="D26" s="92" t="s">
        <v>214</v>
      </c>
      <c r="E26" s="304" t="s">
        <v>351</v>
      </c>
      <c r="F26" s="305" t="s">
        <v>93</v>
      </c>
      <c r="H26" s="305" t="s">
        <v>92</v>
      </c>
      <c r="I26" s="92" t="s">
        <v>345</v>
      </c>
      <c r="J26" s="92" t="s">
        <v>214</v>
      </c>
      <c r="K26" s="304" t="s">
        <v>351</v>
      </c>
      <c r="L26" s="305" t="s">
        <v>94</v>
      </c>
    </row>
    <row r="27" spans="1:13" ht="15" customHeight="1">
      <c r="A27" s="21" t="s">
        <v>1429</v>
      </c>
      <c r="B27" s="21">
        <v>2030</v>
      </c>
      <c r="C27" s="179" t="s">
        <v>303</v>
      </c>
      <c r="D27" s="21" t="s">
        <v>340</v>
      </c>
      <c r="E27" s="27">
        <v>1334438.3030000001</v>
      </c>
      <c r="F27" s="20" t="s">
        <v>486</v>
      </c>
      <c r="H27" s="21">
        <v>2030</v>
      </c>
      <c r="I27" s="179" t="s">
        <v>303</v>
      </c>
      <c r="J27" s="21" t="s">
        <v>340</v>
      </c>
      <c r="K27" s="27">
        <v>1341852.2930000001</v>
      </c>
      <c r="L27" s="21" t="s">
        <v>486</v>
      </c>
    </row>
    <row r="28" spans="1:13" ht="15" customHeight="1">
      <c r="A28" s="21" t="s">
        <v>1429</v>
      </c>
      <c r="B28" s="21">
        <v>2031</v>
      </c>
      <c r="C28" s="179" t="s">
        <v>302</v>
      </c>
      <c r="D28" s="21" t="s">
        <v>339</v>
      </c>
      <c r="E28" s="27">
        <v>19469159.565429501</v>
      </c>
      <c r="F28" s="20" t="s">
        <v>486</v>
      </c>
      <c r="H28" s="21">
        <v>2031</v>
      </c>
      <c r="I28" s="179" t="s">
        <v>302</v>
      </c>
      <c r="J28" s="21" t="s">
        <v>339</v>
      </c>
      <c r="K28" s="27">
        <v>21219025.558201</v>
      </c>
      <c r="L28" s="21" t="s">
        <v>486</v>
      </c>
      <c r="M28" s="88"/>
    </row>
    <row r="29" spans="1:13" ht="15" customHeight="1">
      <c r="A29" s="21" t="s">
        <v>1395</v>
      </c>
      <c r="B29" s="21">
        <v>2026</v>
      </c>
      <c r="C29" s="179" t="s">
        <v>302</v>
      </c>
      <c r="D29" s="21" t="s">
        <v>339</v>
      </c>
      <c r="E29" s="27">
        <v>7993453.034</v>
      </c>
      <c r="F29" s="20" t="s">
        <v>1396</v>
      </c>
      <c r="H29" s="21">
        <v>2026</v>
      </c>
      <c r="I29" s="179" t="s">
        <v>302</v>
      </c>
      <c r="J29" s="21" t="s">
        <v>339</v>
      </c>
      <c r="K29" s="27">
        <v>7467339.0449999999</v>
      </c>
      <c r="L29" s="21" t="s">
        <v>486</v>
      </c>
      <c r="M29" s="372"/>
    </row>
    <row r="30" spans="1:13" ht="14.4" customHeight="1">
      <c r="A30" s="21" t="s">
        <v>917</v>
      </c>
      <c r="B30" s="21">
        <v>2026</v>
      </c>
      <c r="C30" s="179" t="s">
        <v>302</v>
      </c>
      <c r="D30" s="21" t="s">
        <v>339</v>
      </c>
      <c r="E30" s="27">
        <v>120850245</v>
      </c>
      <c r="F30" s="21" t="s">
        <v>485</v>
      </c>
      <c r="H30" s="21">
        <v>2026</v>
      </c>
      <c r="I30" s="179" t="s">
        <v>302</v>
      </c>
      <c r="J30" s="21" t="s">
        <v>339</v>
      </c>
      <c r="K30" s="27">
        <v>121636454</v>
      </c>
      <c r="L30" s="21" t="s">
        <v>485</v>
      </c>
    </row>
    <row r="31" spans="1:13" ht="15" customHeight="1">
      <c r="A31" s="12" t="s">
        <v>348</v>
      </c>
      <c r="C31" s="179"/>
      <c r="D31" s="21" t="s">
        <v>896</v>
      </c>
      <c r="E31" s="27"/>
      <c r="I31" s="179"/>
      <c r="J31" s="21" t="s">
        <v>896</v>
      </c>
      <c r="K31" s="137"/>
    </row>
    <row r="32" spans="1:13" ht="15" customHeight="1">
      <c r="A32" s="21" t="s">
        <v>346</v>
      </c>
      <c r="C32" s="179" t="s">
        <v>303</v>
      </c>
      <c r="D32" s="21" t="s">
        <v>340</v>
      </c>
      <c r="E32" s="27">
        <v>757150.39199999999</v>
      </c>
      <c r="I32" s="179" t="s">
        <v>303</v>
      </c>
      <c r="J32" s="21" t="s">
        <v>340</v>
      </c>
      <c r="K32" s="137">
        <v>865826.59699999995</v>
      </c>
    </row>
    <row r="33" spans="1:13" ht="15" customHeight="1">
      <c r="A33" s="21" t="s">
        <v>349</v>
      </c>
      <c r="C33" s="179" t="s">
        <v>303</v>
      </c>
      <c r="D33" s="21" t="s">
        <v>340</v>
      </c>
      <c r="E33" s="27">
        <v>-838898.60100000002</v>
      </c>
      <c r="I33" s="179" t="s">
        <v>303</v>
      </c>
      <c r="J33" s="21" t="s">
        <v>340</v>
      </c>
      <c r="K33" s="137">
        <v>-944769.78500000003</v>
      </c>
    </row>
    <row r="34" spans="1:13" ht="15" customHeight="1">
      <c r="A34" s="21" t="s">
        <v>346</v>
      </c>
      <c r="C34" s="179" t="s">
        <v>302</v>
      </c>
      <c r="D34" s="21" t="s">
        <v>339</v>
      </c>
      <c r="E34" s="27">
        <v>37721933.659000002</v>
      </c>
      <c r="I34" s="179" t="s">
        <v>302</v>
      </c>
      <c r="J34" s="21" t="s">
        <v>339</v>
      </c>
      <c r="K34" s="137">
        <v>37559943.784000002</v>
      </c>
    </row>
    <row r="35" spans="1:13" ht="15" customHeight="1">
      <c r="A35" s="21" t="s">
        <v>349</v>
      </c>
      <c r="C35" s="179" t="s">
        <v>302</v>
      </c>
      <c r="D35" s="21" t="s">
        <v>339</v>
      </c>
      <c r="E35" s="27">
        <v>-31310701.228</v>
      </c>
      <c r="I35" s="179" t="s">
        <v>302</v>
      </c>
      <c r="J35" s="21" t="s">
        <v>339</v>
      </c>
      <c r="K35" s="137">
        <v>-37931463.322999999</v>
      </c>
    </row>
    <row r="36" spans="1:13" ht="15" customHeight="1">
      <c r="A36" s="307" t="s">
        <v>3</v>
      </c>
      <c r="B36" s="307"/>
      <c r="C36" s="308"/>
      <c r="D36" s="307" t="str">
        <f>IFERROR(VLOOKUP(C36,#REF!,2,0),"")</f>
        <v/>
      </c>
      <c r="E36" s="309">
        <f>SUM($E$27:E35)</f>
        <v>155976780.12442946</v>
      </c>
      <c r="F36" s="400"/>
      <c r="G36" s="307"/>
      <c r="H36" s="307"/>
      <c r="I36" s="307"/>
      <c r="J36" s="307" t="s">
        <v>896</v>
      </c>
      <c r="K36" s="309">
        <f>SUM(K27:K35)</f>
        <v>151214208.16920102</v>
      </c>
      <c r="L36" s="307"/>
      <c r="M36" s="12"/>
    </row>
    <row r="37" spans="1:13" ht="15" customHeight="1">
      <c r="E37" s="152"/>
      <c r="I37" s="179"/>
      <c r="K37" s="152"/>
    </row>
    <row r="38" spans="1:13" ht="15" customHeight="1">
      <c r="A38" s="12" t="s">
        <v>342</v>
      </c>
      <c r="D38" s="10"/>
      <c r="E38" s="135"/>
      <c r="I38" s="10"/>
      <c r="J38" s="10"/>
      <c r="K38" s="135"/>
      <c r="L38" s="10"/>
    </row>
    <row r="39" spans="1:13" ht="15" customHeight="1">
      <c r="A39" s="1"/>
      <c r="B39" s="87"/>
      <c r="C39" s="87"/>
      <c r="D39" s="374" t="s">
        <v>1414</v>
      </c>
      <c r="E39" s="87"/>
      <c r="F39" s="87"/>
      <c r="H39" s="87"/>
      <c r="I39" s="87"/>
      <c r="J39" s="374" t="s">
        <v>1268</v>
      </c>
      <c r="K39" s="87"/>
      <c r="L39" s="87"/>
      <c r="M39" s="88"/>
    </row>
    <row r="40" spans="1:13" ht="15" customHeight="1">
      <c r="A40" s="304" t="s">
        <v>509</v>
      </c>
      <c r="B40" s="305" t="s">
        <v>92</v>
      </c>
      <c r="C40" s="92" t="s">
        <v>345</v>
      </c>
      <c r="D40" s="92" t="s">
        <v>214</v>
      </c>
      <c r="E40" s="304" t="s">
        <v>351</v>
      </c>
      <c r="F40" s="305" t="s">
        <v>93</v>
      </c>
      <c r="H40" s="305" t="s">
        <v>92</v>
      </c>
      <c r="I40" s="92" t="s">
        <v>345</v>
      </c>
      <c r="J40" s="92" t="s">
        <v>214</v>
      </c>
      <c r="K40" s="304" t="s">
        <v>351</v>
      </c>
      <c r="L40" s="305" t="s">
        <v>94</v>
      </c>
      <c r="M40" s="372"/>
    </row>
    <row r="41" spans="1:13" ht="15" customHeight="1">
      <c r="A41" s="21" t="s">
        <v>1055</v>
      </c>
      <c r="B41" s="21">
        <v>2031</v>
      </c>
      <c r="C41" s="179" t="s">
        <v>302</v>
      </c>
      <c r="D41" s="21" t="s">
        <v>339</v>
      </c>
      <c r="E41" s="137">
        <v>194920326.96200001</v>
      </c>
      <c r="H41" s="21">
        <v>2031</v>
      </c>
      <c r="I41" s="179" t="s">
        <v>302</v>
      </c>
      <c r="J41" s="21" t="s">
        <v>339</v>
      </c>
      <c r="K41" s="27">
        <v>182091038.98800001</v>
      </c>
    </row>
    <row r="42" spans="1:13" ht="15" customHeight="1">
      <c r="A42" s="21" t="s">
        <v>1055</v>
      </c>
      <c r="B42" s="21">
        <v>2031</v>
      </c>
      <c r="C42" s="179" t="s">
        <v>303</v>
      </c>
      <c r="D42" s="21" t="s">
        <v>340</v>
      </c>
      <c r="E42" s="137">
        <v>504946000</v>
      </c>
      <c r="H42" s="21">
        <v>2031</v>
      </c>
      <c r="I42" s="179" t="s">
        <v>303</v>
      </c>
      <c r="J42" s="21" t="s">
        <v>340</v>
      </c>
      <c r="K42" s="137">
        <v>113000000</v>
      </c>
    </row>
    <row r="43" spans="1:13" ht="15" customHeight="1">
      <c r="A43" s="12" t="s">
        <v>1123</v>
      </c>
      <c r="C43" s="179"/>
      <c r="D43" s="21" t="s">
        <v>896</v>
      </c>
      <c r="E43" s="137"/>
      <c r="I43" s="179"/>
      <c r="J43" s="21" t="s">
        <v>896</v>
      </c>
      <c r="K43" s="137"/>
    </row>
    <row r="44" spans="1:13" ht="15" customHeight="1">
      <c r="A44" s="21" t="s">
        <v>346</v>
      </c>
      <c r="C44" s="179" t="s">
        <v>303</v>
      </c>
      <c r="D44" s="21" t="s">
        <v>340</v>
      </c>
      <c r="E44" s="137">
        <v>359383160.111</v>
      </c>
      <c r="I44" s="179" t="s">
        <v>303</v>
      </c>
      <c r="J44" s="21" t="s">
        <v>340</v>
      </c>
      <c r="K44" s="137">
        <v>53487387.670999996</v>
      </c>
    </row>
    <row r="45" spans="1:13" ht="15" customHeight="1">
      <c r="A45" s="21" t="s">
        <v>349</v>
      </c>
      <c r="C45" s="179" t="s">
        <v>303</v>
      </c>
      <c r="D45" s="21" t="s">
        <v>340</v>
      </c>
      <c r="E45" s="137">
        <v>-345783127.23799998</v>
      </c>
      <c r="I45" s="179" t="s">
        <v>303</v>
      </c>
      <c r="J45" s="21" t="s">
        <v>340</v>
      </c>
      <c r="K45" s="137">
        <v>-52129282.184</v>
      </c>
    </row>
    <row r="46" spans="1:13" ht="15" customHeight="1">
      <c r="A46" s="21" t="s">
        <v>346</v>
      </c>
      <c r="C46" s="179" t="s">
        <v>302</v>
      </c>
      <c r="D46" s="21" t="s">
        <v>339</v>
      </c>
      <c r="E46" s="137">
        <v>61668122.237000003</v>
      </c>
      <c r="I46" s="179" t="s">
        <v>302</v>
      </c>
      <c r="J46" s="21" t="s">
        <v>339</v>
      </c>
      <c r="K46" s="137">
        <v>67129832.324000001</v>
      </c>
    </row>
    <row r="47" spans="1:13" ht="15" customHeight="1">
      <c r="A47" s="21" t="s">
        <v>349</v>
      </c>
      <c r="C47" s="179" t="s">
        <v>302</v>
      </c>
      <c r="D47" s="21" t="s">
        <v>339</v>
      </c>
      <c r="E47" s="137">
        <v>-60436230.119000003</v>
      </c>
      <c r="I47" s="179" t="s">
        <v>302</v>
      </c>
      <c r="J47" s="21" t="s">
        <v>339</v>
      </c>
      <c r="K47" s="137">
        <v>-66054251.126999997</v>
      </c>
    </row>
    <row r="48" spans="1:13" ht="15" customHeight="1">
      <c r="A48" s="307" t="s">
        <v>3</v>
      </c>
      <c r="B48" s="307"/>
      <c r="C48" s="308"/>
      <c r="D48" s="307" t="str">
        <f>IFERROR(VLOOKUP(C48,#REF!,2,0),"")</f>
        <v/>
      </c>
      <c r="E48" s="309">
        <f>SUM($E$41:E47)</f>
        <v>714698251.95300007</v>
      </c>
      <c r="F48" s="400"/>
      <c r="G48" s="307"/>
      <c r="H48" s="307"/>
      <c r="I48" s="307"/>
      <c r="J48" s="307" t="s">
        <v>896</v>
      </c>
      <c r="K48" s="309">
        <f>SUM(K41:K47)</f>
        <v>297524725.67200005</v>
      </c>
      <c r="L48" s="307"/>
      <c r="M48" s="12"/>
    </row>
    <row r="49" spans="1:13" ht="15" customHeight="1">
      <c r="A49" s="12"/>
      <c r="B49" s="12"/>
      <c r="C49" s="23"/>
      <c r="D49" s="12"/>
      <c r="E49" s="393"/>
      <c r="F49" s="12"/>
      <c r="G49" s="12"/>
      <c r="H49" s="12"/>
      <c r="I49" s="12"/>
      <c r="J49" s="12"/>
      <c r="K49" s="152"/>
      <c r="L49" s="12"/>
      <c r="M49" s="12"/>
    </row>
    <row r="50" spans="1:13" ht="15" customHeight="1">
      <c r="A50" s="21" t="s">
        <v>500</v>
      </c>
      <c r="K50" s="337"/>
    </row>
    <row r="51" spans="1:13" ht="15" customHeight="1">
      <c r="E51" s="320"/>
    </row>
    <row r="54" spans="1:13">
      <c r="E54" s="152"/>
    </row>
  </sheetData>
  <dataValidations count="1">
    <dataValidation type="list" allowBlank="1" showInputMessage="1" showErrorMessage="1" sqref="I41:I49 C41:C49 C27:C36 I27:I37 I11:I21 C11:C21" xr:uid="{00000000-0002-0000-1200-000000000000}">
      <formula1>#REF!</formula1>
    </dataValidation>
  </dataValidations>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K55"/>
  <sheetViews>
    <sheetView showGridLines="0" zoomScale="90" zoomScaleNormal="90" workbookViewId="0">
      <selection activeCell="B11" sqref="B11"/>
    </sheetView>
  </sheetViews>
  <sheetFormatPr baseColWidth="10" defaultColWidth="11.44140625" defaultRowHeight="13.2"/>
  <cols>
    <col min="1" max="1" width="53.109375" style="48" customWidth="1"/>
    <col min="2" max="2" width="18.33203125" style="48" customWidth="1"/>
    <col min="3" max="3" width="20.109375" style="48" customWidth="1"/>
    <col min="4" max="11" width="11.44140625" style="48"/>
    <col min="12" max="16384" width="11.44140625" style="21"/>
  </cols>
  <sheetData>
    <row r="1" spans="1:11">
      <c r="A1" s="48" t="str">
        <f>Indice!C1</f>
        <v>GRUPO VAZQUEZ S.A.E.</v>
      </c>
      <c r="D1" s="163" t="s">
        <v>100</v>
      </c>
    </row>
    <row r="5" spans="1:11">
      <c r="A5" s="91" t="s">
        <v>215</v>
      </c>
      <c r="B5" s="91"/>
      <c r="C5" s="91"/>
      <c r="D5" s="91"/>
      <c r="F5" s="21"/>
      <c r="G5" s="21"/>
      <c r="H5" s="21"/>
      <c r="I5" s="21"/>
      <c r="J5" s="21"/>
      <c r="K5" s="21"/>
    </row>
    <row r="6" spans="1:11">
      <c r="A6" s="10" t="s">
        <v>206</v>
      </c>
      <c r="F6" s="21"/>
      <c r="G6" s="21"/>
      <c r="H6" s="21"/>
      <c r="I6" s="21"/>
      <c r="J6" s="21"/>
      <c r="K6" s="21"/>
    </row>
    <row r="7" spans="1:11">
      <c r="B7" s="568"/>
      <c r="C7" s="568"/>
      <c r="F7" s="21"/>
      <c r="G7" s="21"/>
      <c r="H7" s="21"/>
      <c r="I7" s="21"/>
      <c r="J7" s="21"/>
      <c r="K7" s="21"/>
    </row>
    <row r="8" spans="1:11">
      <c r="A8" s="60" t="s">
        <v>101</v>
      </c>
      <c r="B8" s="374" t="s">
        <v>1451</v>
      </c>
      <c r="C8" s="374" t="s">
        <v>1268</v>
      </c>
      <c r="D8" s="56"/>
      <c r="F8" s="21"/>
      <c r="G8" s="21"/>
      <c r="H8" s="21"/>
      <c r="I8" s="21"/>
      <c r="J8" s="21"/>
      <c r="K8" s="21"/>
    </row>
    <row r="9" spans="1:11">
      <c r="A9" s="58" t="s">
        <v>1432</v>
      </c>
      <c r="B9" s="352">
        <v>224868.56400000001</v>
      </c>
      <c r="C9" s="352">
        <v>224868.56400000001</v>
      </c>
      <c r="D9" s="58"/>
      <c r="F9" s="21"/>
      <c r="G9" s="21"/>
      <c r="H9" s="21"/>
      <c r="I9" s="21"/>
      <c r="J9" s="21"/>
      <c r="K9" s="21"/>
    </row>
    <row r="10" spans="1:11">
      <c r="A10" s="58" t="s">
        <v>1433</v>
      </c>
      <c r="B10" s="352">
        <v>3244859.8755704998</v>
      </c>
      <c r="C10" s="352">
        <v>3031289.3237990001</v>
      </c>
      <c r="D10" s="58"/>
      <c r="E10" s="27"/>
      <c r="F10" s="21"/>
      <c r="G10" s="21"/>
      <c r="H10" s="21"/>
      <c r="I10" s="21"/>
      <c r="J10" s="21"/>
      <c r="K10" s="21"/>
    </row>
    <row r="11" spans="1:11" ht="15" customHeight="1">
      <c r="A11" s="203" t="s">
        <v>98</v>
      </c>
      <c r="B11" s="331">
        <f>SUM(B9:B10)</f>
        <v>3469728.4395704996</v>
      </c>
      <c r="C11" s="310">
        <f>SUM($C$9:C10)</f>
        <v>3256157.8877990004</v>
      </c>
      <c r="D11" s="58"/>
      <c r="F11" s="21"/>
      <c r="G11" s="21"/>
      <c r="H11" s="21"/>
      <c r="I11" s="21"/>
      <c r="J11" s="21"/>
      <c r="K11" s="21"/>
    </row>
    <row r="12" spans="1:11">
      <c r="A12" s="59"/>
      <c r="D12" s="58"/>
      <c r="F12" s="21"/>
      <c r="G12" s="21"/>
      <c r="H12" s="21"/>
      <c r="I12" s="21"/>
      <c r="J12" s="21"/>
      <c r="K12" s="21"/>
    </row>
    <row r="13" spans="1:11">
      <c r="A13" s="58"/>
      <c r="D13" s="58"/>
      <c r="F13" s="21"/>
      <c r="G13" s="21"/>
      <c r="H13" s="21"/>
      <c r="I13" s="21"/>
      <c r="J13" s="21"/>
      <c r="K13" s="21"/>
    </row>
    <row r="14" spans="1:11">
      <c r="A14" s="59"/>
      <c r="B14" s="275"/>
      <c r="C14" s="275"/>
      <c r="F14" s="21"/>
      <c r="G14" s="21"/>
      <c r="H14" s="21"/>
      <c r="I14" s="21"/>
      <c r="J14" s="21"/>
      <c r="K14" s="21"/>
    </row>
    <row r="15" spans="1:11">
      <c r="F15" s="21"/>
      <c r="G15" s="21"/>
      <c r="H15" s="21"/>
      <c r="I15" s="21"/>
      <c r="J15" s="21"/>
      <c r="K15" s="21"/>
    </row>
    <row r="16" spans="1:11">
      <c r="B16" s="275"/>
      <c r="E16" s="57"/>
      <c r="F16" s="21"/>
      <c r="G16" s="21"/>
      <c r="H16" s="21"/>
      <c r="I16" s="21"/>
      <c r="J16" s="21"/>
      <c r="K16" s="21"/>
    </row>
    <row r="17" spans="2:11">
      <c r="B17" s="275"/>
      <c r="E17" s="57"/>
      <c r="F17" s="21"/>
      <c r="G17" s="21"/>
      <c r="H17" s="21"/>
      <c r="I17" s="21"/>
      <c r="J17" s="21"/>
      <c r="K17" s="21"/>
    </row>
    <row r="18" spans="2:11">
      <c r="B18" s="275"/>
      <c r="E18" s="57"/>
      <c r="F18" s="21"/>
      <c r="G18" s="21"/>
      <c r="H18" s="21"/>
      <c r="I18" s="21"/>
      <c r="J18" s="21"/>
      <c r="K18" s="21"/>
    </row>
    <row r="19" spans="2:11">
      <c r="F19" s="21"/>
      <c r="G19" s="21"/>
      <c r="H19" s="21"/>
      <c r="I19" s="21"/>
      <c r="J19" s="21"/>
      <c r="K19" s="21"/>
    </row>
    <row r="20" spans="2:11">
      <c r="F20" s="21"/>
      <c r="G20" s="21"/>
      <c r="H20" s="21"/>
      <c r="I20" s="21"/>
      <c r="J20" s="21"/>
      <c r="K20" s="21"/>
    </row>
    <row r="21" spans="2:11">
      <c r="F21" s="21"/>
      <c r="G21" s="21"/>
      <c r="H21" s="21"/>
      <c r="I21" s="21"/>
      <c r="J21" s="21"/>
      <c r="K21" s="21"/>
    </row>
    <row r="22" spans="2:11">
      <c r="F22" s="21"/>
      <c r="G22" s="21"/>
      <c r="H22" s="21"/>
      <c r="I22" s="21"/>
      <c r="J22" s="21"/>
      <c r="K22" s="21"/>
    </row>
    <row r="23" spans="2:11">
      <c r="F23" s="21"/>
      <c r="G23" s="21"/>
      <c r="H23" s="21"/>
      <c r="I23" s="21"/>
      <c r="J23" s="21"/>
      <c r="K23" s="21"/>
    </row>
    <row r="24" spans="2:11">
      <c r="F24" s="21"/>
      <c r="G24" s="21"/>
      <c r="H24" s="21"/>
      <c r="I24" s="21"/>
      <c r="J24" s="21"/>
      <c r="K24" s="21"/>
    </row>
    <row r="25" spans="2:11">
      <c r="F25" s="21"/>
      <c r="G25" s="21"/>
      <c r="H25" s="21"/>
      <c r="I25" s="21"/>
      <c r="J25" s="21"/>
      <c r="K25" s="21"/>
    </row>
    <row r="26" spans="2:11">
      <c r="F26" s="21"/>
      <c r="G26" s="21"/>
      <c r="H26" s="21"/>
      <c r="I26" s="21"/>
      <c r="J26" s="21"/>
      <c r="K26" s="21"/>
    </row>
    <row r="27" spans="2:11">
      <c r="F27" s="21"/>
      <c r="G27" s="21"/>
      <c r="H27" s="21"/>
      <c r="I27" s="21"/>
      <c r="J27" s="21"/>
      <c r="K27" s="21"/>
    </row>
    <row r="28" spans="2:11">
      <c r="F28" s="21"/>
      <c r="G28" s="21"/>
      <c r="H28" s="21"/>
      <c r="I28" s="21"/>
      <c r="J28" s="21"/>
      <c r="K28" s="21"/>
    </row>
    <row r="29" spans="2:11">
      <c r="F29" s="21"/>
      <c r="G29" s="21"/>
      <c r="H29" s="21"/>
      <c r="I29" s="21"/>
      <c r="J29" s="21"/>
      <c r="K29" s="21"/>
    </row>
    <row r="30" spans="2:11">
      <c r="F30" s="21"/>
      <c r="G30" s="21"/>
      <c r="H30" s="21"/>
      <c r="I30" s="21"/>
      <c r="J30" s="21"/>
      <c r="K30" s="21"/>
    </row>
    <row r="31" spans="2:11">
      <c r="F31" s="21"/>
      <c r="G31" s="21"/>
      <c r="H31" s="21"/>
      <c r="I31" s="21"/>
      <c r="J31" s="21"/>
      <c r="K31" s="21"/>
    </row>
    <row r="32" spans="2:11">
      <c r="F32" s="21"/>
      <c r="G32" s="21"/>
      <c r="H32" s="21"/>
      <c r="I32" s="21"/>
      <c r="J32" s="21"/>
      <c r="K32" s="21"/>
    </row>
    <row r="33" spans="6:11">
      <c r="F33" s="21"/>
      <c r="G33" s="21"/>
      <c r="H33" s="21"/>
      <c r="I33" s="21"/>
      <c r="J33" s="21"/>
      <c r="K33" s="21"/>
    </row>
    <row r="34" spans="6:11">
      <c r="F34" s="21"/>
      <c r="G34" s="21"/>
      <c r="H34" s="21"/>
      <c r="I34" s="21"/>
      <c r="J34" s="21"/>
      <c r="K34" s="21"/>
    </row>
    <row r="35" spans="6:11">
      <c r="F35" s="21"/>
      <c r="G35" s="21"/>
      <c r="H35" s="21"/>
      <c r="I35" s="21"/>
      <c r="J35" s="21"/>
      <c r="K35" s="21"/>
    </row>
    <row r="36" spans="6:11">
      <c r="F36" s="21"/>
      <c r="G36" s="21"/>
      <c r="H36" s="21"/>
      <c r="I36" s="21"/>
      <c r="J36" s="21"/>
      <c r="K36" s="21"/>
    </row>
    <row r="37" spans="6:11">
      <c r="F37" s="21"/>
      <c r="G37" s="21"/>
      <c r="H37" s="21"/>
      <c r="I37" s="21"/>
      <c r="J37" s="21"/>
      <c r="K37" s="21"/>
    </row>
    <row r="38" spans="6:11">
      <c r="F38" s="21"/>
      <c r="G38" s="21"/>
      <c r="H38" s="21"/>
      <c r="I38" s="21"/>
      <c r="J38" s="21"/>
      <c r="K38" s="21"/>
    </row>
    <row r="39" spans="6:11">
      <c r="F39" s="21"/>
      <c r="G39" s="21"/>
      <c r="H39" s="21"/>
      <c r="I39" s="21"/>
      <c r="J39" s="21"/>
      <c r="K39" s="21"/>
    </row>
    <row r="40" spans="6:11">
      <c r="F40" s="21"/>
      <c r="G40" s="21"/>
      <c r="H40" s="21"/>
      <c r="I40" s="21"/>
      <c r="J40" s="21"/>
      <c r="K40" s="21"/>
    </row>
    <row r="41" spans="6:11">
      <c r="F41" s="21"/>
      <c r="G41" s="21"/>
      <c r="H41" s="21"/>
      <c r="I41" s="21"/>
      <c r="J41" s="21"/>
      <c r="K41" s="21"/>
    </row>
    <row r="42" spans="6:11">
      <c r="F42" s="21"/>
      <c r="G42" s="21"/>
      <c r="H42" s="21"/>
      <c r="I42" s="21"/>
      <c r="J42" s="21"/>
      <c r="K42" s="21"/>
    </row>
    <row r="43" spans="6:11">
      <c r="F43" s="21"/>
      <c r="G43" s="21"/>
      <c r="H43" s="21"/>
      <c r="I43" s="21"/>
      <c r="J43" s="21"/>
      <c r="K43" s="21"/>
    </row>
    <row r="44" spans="6:11">
      <c r="F44" s="21"/>
      <c r="G44" s="21"/>
      <c r="H44" s="21"/>
      <c r="I44" s="21"/>
      <c r="J44" s="21"/>
      <c r="K44" s="21"/>
    </row>
    <row r="45" spans="6:11">
      <c r="F45" s="21"/>
      <c r="G45" s="21"/>
      <c r="H45" s="21"/>
      <c r="I45" s="21"/>
      <c r="J45" s="21"/>
      <c r="K45" s="21"/>
    </row>
    <row r="46" spans="6:11">
      <c r="F46" s="21"/>
      <c r="G46" s="21"/>
      <c r="H46" s="21"/>
      <c r="I46" s="21"/>
      <c r="J46" s="21"/>
      <c r="K46" s="21"/>
    </row>
    <row r="47" spans="6:11">
      <c r="F47" s="21"/>
      <c r="G47" s="21"/>
      <c r="H47" s="21"/>
      <c r="I47" s="21"/>
      <c r="J47" s="21"/>
      <c r="K47" s="21"/>
    </row>
    <row r="48" spans="6:11">
      <c r="F48" s="21"/>
      <c r="G48" s="21"/>
      <c r="H48" s="21"/>
      <c r="I48" s="21"/>
      <c r="J48" s="21"/>
      <c r="K48" s="21"/>
    </row>
    <row r="49" spans="6:11">
      <c r="F49" s="21"/>
      <c r="G49" s="21"/>
      <c r="H49" s="21"/>
      <c r="I49" s="21"/>
      <c r="J49" s="21"/>
      <c r="K49" s="21"/>
    </row>
    <row r="50" spans="6:11">
      <c r="F50" s="21"/>
      <c r="G50" s="21"/>
      <c r="H50" s="21"/>
      <c r="I50" s="21"/>
      <c r="J50" s="21"/>
      <c r="K50" s="21"/>
    </row>
    <row r="51" spans="6:11">
      <c r="F51" s="21"/>
      <c r="G51" s="21"/>
      <c r="H51" s="21"/>
      <c r="I51" s="21"/>
      <c r="J51" s="21"/>
      <c r="K51" s="21"/>
    </row>
    <row r="52" spans="6:11">
      <c r="F52" s="21"/>
      <c r="G52" s="21"/>
      <c r="H52" s="21"/>
      <c r="I52" s="21"/>
      <c r="J52" s="21"/>
      <c r="K52" s="21"/>
    </row>
    <row r="53" spans="6:11">
      <c r="F53" s="21"/>
      <c r="G53" s="21"/>
      <c r="H53" s="21"/>
      <c r="I53" s="21"/>
      <c r="J53" s="21"/>
      <c r="K53" s="21"/>
    </row>
    <row r="54" spans="6:11">
      <c r="F54" s="21"/>
      <c r="G54" s="21"/>
      <c r="H54" s="21"/>
      <c r="I54" s="21"/>
      <c r="J54" s="21"/>
      <c r="K54" s="21"/>
    </row>
    <row r="55" spans="6:11">
      <c r="F55" s="21"/>
      <c r="G55" s="21"/>
      <c r="H55" s="21"/>
      <c r="I55" s="21"/>
      <c r="J55" s="21"/>
      <c r="K55" s="21"/>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P33"/>
  <sheetViews>
    <sheetView showGridLines="0" zoomScale="90" zoomScaleNormal="90" workbookViewId="0"/>
  </sheetViews>
  <sheetFormatPr baseColWidth="10" defaultColWidth="11.44140625" defaultRowHeight="13.2"/>
  <cols>
    <col min="1" max="1" width="48.44140625" style="48" customWidth="1"/>
    <col min="2" max="3" width="22.6640625" style="48" customWidth="1"/>
    <col min="4" max="5" width="11.44140625" style="48"/>
    <col min="6" max="6" width="19.33203125" style="48" customWidth="1"/>
    <col min="7" max="16" width="11.44140625" style="48"/>
    <col min="17" max="16384" width="11.44140625" style="21"/>
  </cols>
  <sheetData>
    <row r="1" spans="1:16">
      <c r="A1" s="48" t="str">
        <f>Indice!C1</f>
        <v>GRUPO VAZQUEZ S.A.E.</v>
      </c>
      <c r="F1" s="163" t="s">
        <v>100</v>
      </c>
    </row>
    <row r="5" spans="1:16">
      <c r="A5" s="91" t="s">
        <v>216</v>
      </c>
      <c r="B5" s="91"/>
      <c r="C5" s="91"/>
      <c r="D5" s="91"/>
      <c r="E5" s="91"/>
      <c r="G5" s="21"/>
      <c r="H5" s="21"/>
      <c r="I5" s="21"/>
      <c r="J5" s="21"/>
      <c r="K5" s="21"/>
      <c r="L5" s="21"/>
      <c r="M5" s="21"/>
      <c r="N5" s="21"/>
      <c r="O5" s="21"/>
      <c r="P5" s="21"/>
    </row>
    <row r="6" spans="1:16">
      <c r="A6" s="576" t="s">
        <v>206</v>
      </c>
      <c r="B6" s="576"/>
    </row>
    <row r="8" spans="1:16">
      <c r="A8" s="60" t="s">
        <v>59</v>
      </c>
      <c r="B8" s="374" t="s">
        <v>1451</v>
      </c>
      <c r="C8" s="374" t="s">
        <v>1268</v>
      </c>
    </row>
    <row r="9" spans="1:16">
      <c r="A9" s="48" t="s">
        <v>102</v>
      </c>
      <c r="B9" s="189">
        <v>84065.206999999995</v>
      </c>
      <c r="C9" s="189">
        <v>38806.000999999997</v>
      </c>
      <c r="F9" s="189"/>
    </row>
    <row r="10" spans="1:16">
      <c r="A10" s="48" t="s">
        <v>511</v>
      </c>
      <c r="B10" s="189">
        <v>261506.42499999999</v>
      </c>
      <c r="C10" s="189">
        <v>1419.3979999999999</v>
      </c>
      <c r="F10" s="189"/>
      <c r="O10" s="21"/>
      <c r="P10" s="21"/>
    </row>
    <row r="11" spans="1:16">
      <c r="A11" s="203" t="s">
        <v>3</v>
      </c>
      <c r="B11" s="310">
        <f>SUM($B$9:B10)</f>
        <v>345571.63199999998</v>
      </c>
      <c r="C11" s="310">
        <f>SUM($C$9:C10)</f>
        <v>40225.398999999998</v>
      </c>
      <c r="F11" s="189"/>
      <c r="O11" s="21"/>
      <c r="P11" s="21"/>
    </row>
    <row r="12" spans="1:16">
      <c r="B12" s="275"/>
      <c r="C12" s="275"/>
      <c r="F12" s="189"/>
      <c r="M12" s="21"/>
      <c r="N12" s="21"/>
      <c r="O12" s="21"/>
      <c r="P12" s="21"/>
    </row>
    <row r="13" spans="1:16">
      <c r="F13" s="189"/>
      <c r="M13" s="21"/>
      <c r="N13" s="21"/>
      <c r="O13" s="21"/>
      <c r="P13" s="21"/>
    </row>
    <row r="14" spans="1:16">
      <c r="B14" s="275"/>
      <c r="C14" s="275"/>
      <c r="M14" s="21"/>
      <c r="N14" s="21"/>
      <c r="O14" s="21"/>
      <c r="P14" s="21"/>
    </row>
    <row r="15" spans="1:16">
      <c r="O15" s="21"/>
      <c r="P15" s="21"/>
    </row>
    <row r="16" spans="1:16">
      <c r="O16" s="21"/>
      <c r="P16" s="21"/>
    </row>
    <row r="18" spans="15:16">
      <c r="O18" s="21"/>
      <c r="P18" s="21"/>
    </row>
    <row r="19" spans="15:16">
      <c r="O19" s="21"/>
      <c r="P19" s="21"/>
    </row>
    <row r="20" spans="15:16">
      <c r="O20" s="21"/>
      <c r="P20" s="21"/>
    </row>
    <row r="21" spans="15:16">
      <c r="O21" s="21"/>
      <c r="P21" s="21"/>
    </row>
    <row r="22" spans="15:16">
      <c r="O22" s="21"/>
      <c r="P22" s="21"/>
    </row>
    <row r="23" spans="15:16">
      <c r="O23" s="21"/>
      <c r="P23" s="21"/>
    </row>
    <row r="24" spans="15:16">
      <c r="O24" s="21"/>
      <c r="P24" s="21"/>
    </row>
    <row r="25" spans="15:16">
      <c r="O25" s="21"/>
      <c r="P25" s="21"/>
    </row>
    <row r="26" spans="15:16">
      <c r="O26" s="21"/>
      <c r="P26" s="21"/>
    </row>
    <row r="28" spans="15:16">
      <c r="O28" s="21"/>
      <c r="P28" s="21"/>
    </row>
    <row r="29" spans="15:16">
      <c r="O29" s="21"/>
      <c r="P29" s="21"/>
    </row>
    <row r="30" spans="15:16">
      <c r="O30" s="21"/>
      <c r="P30" s="21"/>
    </row>
    <row r="31" spans="15:16">
      <c r="O31" s="21"/>
      <c r="P31" s="21"/>
    </row>
    <row r="32" spans="15:16">
      <c r="O32" s="21"/>
      <c r="P32" s="21"/>
    </row>
    <row r="33" spans="15:16">
      <c r="O33" s="21"/>
      <c r="P33" s="21"/>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G18"/>
  <sheetViews>
    <sheetView showGridLines="0" zoomScale="90" zoomScaleNormal="90" workbookViewId="0"/>
  </sheetViews>
  <sheetFormatPr baseColWidth="10" defaultColWidth="11.44140625" defaultRowHeight="13.2"/>
  <cols>
    <col min="1" max="1" width="51.5546875" style="48" customWidth="1"/>
    <col min="2" max="3" width="22.6640625" style="48" customWidth="1"/>
    <col min="4" max="7" width="11.44140625" style="48"/>
    <col min="8" max="16384" width="11.44140625" style="21"/>
  </cols>
  <sheetData>
    <row r="1" spans="1:4">
      <c r="A1" s="48" t="str">
        <f>Indice!C1</f>
        <v>GRUPO VAZQUEZ S.A.E.</v>
      </c>
      <c r="D1" s="163" t="s">
        <v>100</v>
      </c>
    </row>
    <row r="5" spans="1:4">
      <c r="A5" s="91" t="s">
        <v>228</v>
      </c>
      <c r="B5" s="91"/>
      <c r="C5" s="91"/>
      <c r="D5" s="91"/>
    </row>
    <row r="6" spans="1:4" s="10" customFormat="1">
      <c r="A6" s="576" t="s">
        <v>206</v>
      </c>
      <c r="B6" s="576"/>
      <c r="C6" s="62"/>
      <c r="D6" s="62"/>
    </row>
    <row r="8" spans="1:4">
      <c r="A8" s="311" t="s">
        <v>60</v>
      </c>
      <c r="B8" s="374" t="s">
        <v>1451</v>
      </c>
      <c r="C8" s="374" t="s">
        <v>1268</v>
      </c>
    </row>
    <row r="9" spans="1:4">
      <c r="A9" s="48" t="s">
        <v>103</v>
      </c>
      <c r="B9" s="189">
        <v>0</v>
      </c>
      <c r="C9" s="189">
        <v>465697.35399999999</v>
      </c>
    </row>
    <row r="10" spans="1:4">
      <c r="A10" s="48" t="s">
        <v>104</v>
      </c>
      <c r="B10" s="189">
        <v>25795.871999999999</v>
      </c>
      <c r="C10" s="189">
        <v>242817.10699999999</v>
      </c>
    </row>
    <row r="11" spans="1:4">
      <c r="A11" s="203" t="s">
        <v>3</v>
      </c>
      <c r="B11" s="310">
        <f>SUM(B9:B10)</f>
        <v>25795.871999999999</v>
      </c>
      <c r="C11" s="310">
        <f>SUM($C$9:C10)</f>
        <v>708514.46100000001</v>
      </c>
    </row>
    <row r="12" spans="1:4">
      <c r="B12" s="275"/>
      <c r="C12" s="275"/>
    </row>
    <row r="14" spans="1:4">
      <c r="B14" s="275"/>
      <c r="C14" s="275"/>
    </row>
    <row r="15" spans="1:4">
      <c r="B15" s="189"/>
      <c r="C15" s="189"/>
      <c r="D15" s="189"/>
    </row>
    <row r="16" spans="1:4">
      <c r="B16" s="189"/>
      <c r="C16" s="189"/>
      <c r="D16" s="189"/>
    </row>
    <row r="17" spans="2:4">
      <c r="B17" s="189"/>
      <c r="C17" s="189"/>
      <c r="D17" s="189"/>
    </row>
    <row r="18" spans="2:4">
      <c r="B18" s="189"/>
      <c r="C18" s="189"/>
      <c r="D18" s="189"/>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F11"/>
  <sheetViews>
    <sheetView showGridLines="0" zoomScale="90" zoomScaleNormal="90" workbookViewId="0"/>
  </sheetViews>
  <sheetFormatPr baseColWidth="10" defaultRowHeight="14.4"/>
  <cols>
    <col min="1" max="1" width="30.44140625" style="49" bestFit="1" customWidth="1"/>
    <col min="2" max="3" width="22.6640625" style="49" customWidth="1"/>
    <col min="4" max="6" width="11.44140625" style="49"/>
  </cols>
  <sheetData>
    <row r="1" spans="1:4">
      <c r="A1" s="49" t="str">
        <f>Indice!C1</f>
        <v>GRUPO VAZQUEZ S.A.E.</v>
      </c>
      <c r="D1" s="61" t="s">
        <v>100</v>
      </c>
    </row>
    <row r="5" spans="1:4">
      <c r="A5" s="509" t="s">
        <v>217</v>
      </c>
      <c r="B5" s="509"/>
      <c r="C5" s="509"/>
      <c r="D5" s="509"/>
    </row>
    <row r="6" spans="1:4">
      <c r="A6" s="577" t="s">
        <v>206</v>
      </c>
      <c r="B6" s="577"/>
    </row>
    <row r="8" spans="1:4">
      <c r="A8" s="432" t="s">
        <v>61</v>
      </c>
      <c r="B8" s="374" t="s">
        <v>1451</v>
      </c>
      <c r="C8" s="374" t="s">
        <v>1268</v>
      </c>
    </row>
    <row r="9" spans="1:4">
      <c r="A9" s="102" t="s">
        <v>352</v>
      </c>
      <c r="B9" s="138">
        <v>173735.783</v>
      </c>
      <c r="C9" s="138">
        <v>0</v>
      </c>
    </row>
    <row r="10" spans="1:4">
      <c r="A10" s="51" t="s">
        <v>3</v>
      </c>
      <c r="B10" s="301">
        <f>SUM($B$9:B9)</f>
        <v>173735.783</v>
      </c>
      <c r="C10" s="301">
        <f>SUM($C$9:C9)</f>
        <v>0</v>
      </c>
    </row>
    <row r="11" spans="1:4">
      <c r="B11" s="401"/>
      <c r="C11" s="401"/>
      <c r="D11" s="51"/>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J46"/>
  <sheetViews>
    <sheetView showGridLines="0" zoomScale="90" zoomScaleNormal="90" workbookViewId="0">
      <selection activeCell="D1" sqref="D1"/>
    </sheetView>
  </sheetViews>
  <sheetFormatPr baseColWidth="10" defaultColWidth="11.44140625" defaultRowHeight="13.2"/>
  <cols>
    <col min="1" max="1" width="51.109375" style="21" customWidth="1"/>
    <col min="2" max="2" width="17.88671875" style="21" customWidth="1"/>
    <col min="3" max="3" width="15" style="21" bestFit="1" customWidth="1"/>
    <col min="4" max="4" width="11.88671875" style="21" bestFit="1" customWidth="1"/>
    <col min="5" max="5" width="51.5546875" style="21" bestFit="1" customWidth="1"/>
    <col min="6" max="7" width="17.109375" style="21" customWidth="1"/>
    <col min="8" max="8" width="5.44140625" style="21" customWidth="1"/>
    <col min="9" max="9" width="11.44140625" style="21"/>
    <col min="10" max="10" width="16" style="137" bestFit="1" customWidth="1"/>
    <col min="11" max="16384" width="11.44140625" style="21"/>
  </cols>
  <sheetData>
    <row r="1" spans="1:10">
      <c r="A1" s="21" t="str">
        <f>Indice!C1</f>
        <v>GRUPO VAZQUEZ S.A.E.</v>
      </c>
      <c r="D1" s="222" t="s">
        <v>100</v>
      </c>
    </row>
    <row r="5" spans="1:10">
      <c r="A5" s="91" t="s">
        <v>218</v>
      </c>
      <c r="B5" s="91"/>
      <c r="C5" s="91"/>
      <c r="E5" s="91"/>
      <c r="F5" s="91"/>
      <c r="G5" s="91"/>
    </row>
    <row r="6" spans="1:10">
      <c r="A6" s="576" t="s">
        <v>206</v>
      </c>
      <c r="B6" s="576"/>
    </row>
    <row r="7" spans="1:10">
      <c r="A7" s="10"/>
      <c r="E7" s="10"/>
      <c r="F7" s="270"/>
      <c r="G7" s="270"/>
    </row>
    <row r="8" spans="1:10">
      <c r="A8" s="16" t="s">
        <v>58</v>
      </c>
      <c r="B8" s="374" t="s">
        <v>1451</v>
      </c>
      <c r="C8" s="374" t="s">
        <v>1268</v>
      </c>
      <c r="E8" s="16" t="s">
        <v>342</v>
      </c>
      <c r="F8" s="374" t="s">
        <v>1451</v>
      </c>
      <c r="G8" s="374" t="s">
        <v>1268</v>
      </c>
    </row>
    <row r="9" spans="1:10">
      <c r="A9" s="17" t="s">
        <v>420</v>
      </c>
      <c r="B9" s="15">
        <v>39138.220999999998</v>
      </c>
      <c r="C9" s="15">
        <v>39138.220999999998</v>
      </c>
      <c r="E9" s="10" t="s">
        <v>421</v>
      </c>
      <c r="F9" s="15">
        <v>208799081.34000003</v>
      </c>
      <c r="G9" s="15">
        <v>39989405.211999997</v>
      </c>
    </row>
    <row r="10" spans="1:10">
      <c r="A10" s="10" t="s">
        <v>350</v>
      </c>
      <c r="B10" s="236">
        <v>2516251.1090000002</v>
      </c>
      <c r="C10" s="236">
        <v>1765838.7319999998</v>
      </c>
      <c r="E10" s="10" t="s">
        <v>422</v>
      </c>
      <c r="F10" s="15">
        <v>91131581.042999998</v>
      </c>
      <c r="G10" s="15">
        <v>19076970.529000003</v>
      </c>
    </row>
    <row r="11" spans="1:10">
      <c r="A11" s="10" t="s">
        <v>421</v>
      </c>
      <c r="B11" s="140">
        <v>12707430.762</v>
      </c>
      <c r="C11" s="140">
        <v>69268885.403999999</v>
      </c>
      <c r="E11" s="10" t="s">
        <v>1415</v>
      </c>
      <c r="F11" s="15">
        <v>43000000</v>
      </c>
      <c r="G11" s="15">
        <v>0</v>
      </c>
    </row>
    <row r="12" spans="1:10" ht="13.8" thickBot="1">
      <c r="A12" s="10" t="s">
        <v>422</v>
      </c>
      <c r="B12" s="140">
        <v>8450759.0869999975</v>
      </c>
      <c r="C12" s="140">
        <v>300113.25899999996</v>
      </c>
      <c r="E12" s="18" t="s">
        <v>15</v>
      </c>
      <c r="F12" s="258">
        <f>SUM(F9:F11)</f>
        <v>342930662.38300002</v>
      </c>
      <c r="G12" s="258">
        <f>SUM(G9:G10)</f>
        <v>59066375.740999997</v>
      </c>
      <c r="J12" s="21"/>
    </row>
    <row r="13" spans="1:10" ht="14.4" thickTop="1" thickBot="1">
      <c r="A13" s="18" t="s">
        <v>15</v>
      </c>
      <c r="B13" s="312">
        <f>SUM(B9:B12)</f>
        <v>23713579.178999998</v>
      </c>
      <c r="C13" s="312">
        <f>SUM(C9:C12)</f>
        <v>71373975.615999997</v>
      </c>
      <c r="E13" s="18"/>
      <c r="F13" s="394"/>
      <c r="G13" s="394"/>
    </row>
    <row r="14" spans="1:10" ht="13.8" thickTop="1">
      <c r="A14" s="18"/>
      <c r="B14" s="394"/>
      <c r="C14" s="394"/>
      <c r="E14" s="10"/>
      <c r="F14" s="15"/>
      <c r="G14" s="15"/>
    </row>
    <row r="15" spans="1:10" s="10" customFormat="1">
      <c r="A15" s="21"/>
      <c r="B15" s="137"/>
      <c r="C15" s="137"/>
      <c r="E15" s="18"/>
      <c r="G15" s="11"/>
      <c r="I15" s="21"/>
      <c r="J15" s="15"/>
    </row>
    <row r="16" spans="1:10" s="10" customFormat="1">
      <c r="A16" s="21"/>
      <c r="B16" s="137"/>
      <c r="C16" s="137"/>
      <c r="E16" s="21"/>
      <c r="F16" s="152"/>
      <c r="G16" s="21"/>
      <c r="I16" s="21"/>
      <c r="J16" s="137"/>
    </row>
    <row r="17" spans="1:6">
      <c r="B17" s="137"/>
      <c r="C17" s="137"/>
      <c r="E17" s="137"/>
      <c r="F17" s="137"/>
    </row>
    <row r="18" spans="1:6">
      <c r="B18" s="137"/>
      <c r="C18" s="137"/>
      <c r="E18" s="137"/>
      <c r="F18" s="137"/>
    </row>
    <row r="19" spans="1:6">
      <c r="B19" s="137"/>
      <c r="C19" s="137"/>
      <c r="F19" s="137"/>
    </row>
    <row r="20" spans="1:6">
      <c r="B20" s="137"/>
      <c r="C20" s="137"/>
      <c r="F20" s="137"/>
    </row>
    <row r="21" spans="1:6" ht="14.4">
      <c r="A21" s="137"/>
      <c r="B21" s="137"/>
      <c r="C21" s="137"/>
      <c r="F21" s="336"/>
    </row>
    <row r="22" spans="1:6" ht="14.4">
      <c r="A22" s="137"/>
      <c r="B22" s="455"/>
      <c r="C22" s="137"/>
      <c r="F22" s="335"/>
    </row>
    <row r="23" spans="1:6" ht="14.4">
      <c r="A23" s="137"/>
      <c r="B23" s="455"/>
      <c r="C23" s="137"/>
      <c r="F23" s="335"/>
    </row>
    <row r="24" spans="1:6" ht="14.4">
      <c r="A24" s="137"/>
      <c r="B24" s="137"/>
      <c r="C24" s="137"/>
      <c r="F24" s="335"/>
    </row>
    <row r="25" spans="1:6" ht="14.4">
      <c r="A25" s="137"/>
      <c r="B25" s="137"/>
      <c r="C25" s="137"/>
      <c r="F25" s="139"/>
    </row>
    <row r="26" spans="1:6" ht="14.4">
      <c r="A26" s="137"/>
      <c r="B26" s="137"/>
      <c r="C26" s="137"/>
      <c r="D26" s="137"/>
      <c r="F26" s="139"/>
    </row>
    <row r="27" spans="1:6" ht="14.4">
      <c r="A27" s="137"/>
      <c r="B27" s="137"/>
      <c r="C27" s="137"/>
      <c r="F27" s="139"/>
    </row>
    <row r="28" spans="1:6" ht="14.4">
      <c r="A28" s="137"/>
      <c r="B28" s="137"/>
      <c r="C28" s="137"/>
      <c r="E28" s="338"/>
      <c r="F28" s="139"/>
    </row>
    <row r="29" spans="1:6" ht="14.4">
      <c r="A29" s="137"/>
      <c r="B29" s="137"/>
      <c r="C29" s="137"/>
      <c r="E29" s="338"/>
      <c r="F29" s="139"/>
    </row>
    <row r="30" spans="1:6" ht="14.4">
      <c r="A30" s="137"/>
      <c r="B30" s="137"/>
      <c r="C30" s="137"/>
      <c r="E30" s="338"/>
      <c r="F30" s="139"/>
    </row>
    <row r="31" spans="1:6" ht="14.4">
      <c r="A31" s="137"/>
      <c r="B31" s="137"/>
      <c r="C31" s="137"/>
      <c r="E31" s="338"/>
      <c r="F31" s="139"/>
    </row>
    <row r="32" spans="1:6" ht="14.4">
      <c r="A32" s="137"/>
      <c r="B32" s="137"/>
      <c r="C32" s="137"/>
      <c r="E32" s="338"/>
      <c r="F32" s="139"/>
    </row>
    <row r="33" spans="1:10" ht="14.4">
      <c r="A33" s="137"/>
      <c r="B33" s="137"/>
      <c r="C33" s="137"/>
      <c r="E33" s="338"/>
      <c r="F33" s="139"/>
    </row>
    <row r="34" spans="1:10" ht="14.4">
      <c r="A34" s="137"/>
      <c r="B34" s="137"/>
      <c r="C34" s="137"/>
      <c r="E34" s="338"/>
      <c r="F34" s="139"/>
    </row>
    <row r="35" spans="1:10" ht="14.4">
      <c r="A35" s="137"/>
      <c r="B35" s="137"/>
      <c r="C35" s="137"/>
      <c r="E35" s="338"/>
      <c r="F35" s="139"/>
      <c r="H35" s="12"/>
    </row>
    <row r="36" spans="1:10" ht="14.4">
      <c r="A36" s="137"/>
      <c r="B36" s="137"/>
      <c r="C36" s="137"/>
      <c r="E36" s="339"/>
      <c r="F36" s="139"/>
    </row>
    <row r="37" spans="1:10">
      <c r="E37" s="137"/>
      <c r="F37" s="137"/>
    </row>
    <row r="38" spans="1:10">
      <c r="E38" s="137"/>
      <c r="F38" s="137"/>
    </row>
    <row r="39" spans="1:10">
      <c r="E39" s="137"/>
      <c r="F39" s="137"/>
    </row>
    <row r="40" spans="1:10">
      <c r="E40" s="137"/>
      <c r="F40" s="137"/>
    </row>
    <row r="41" spans="1:10">
      <c r="E41" s="137"/>
      <c r="F41" s="137"/>
    </row>
    <row r="42" spans="1:10">
      <c r="A42" s="12"/>
      <c r="B42" s="12"/>
      <c r="C42" s="12"/>
      <c r="E42" s="137"/>
      <c r="F42" s="137"/>
      <c r="G42" s="27"/>
    </row>
    <row r="43" spans="1:10">
      <c r="G43" s="27"/>
    </row>
    <row r="44" spans="1:10" s="12" customFormat="1">
      <c r="A44" s="21"/>
      <c r="B44" s="21"/>
      <c r="C44" s="21"/>
      <c r="E44" s="21"/>
      <c r="F44" s="21"/>
      <c r="G44" s="27"/>
      <c r="I44" s="21"/>
      <c r="J44" s="366"/>
    </row>
    <row r="45" spans="1:10">
      <c r="E45" s="12"/>
      <c r="F45" s="12"/>
      <c r="G45" s="322"/>
    </row>
    <row r="46" spans="1:10">
      <c r="G46" s="27"/>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G21"/>
  <sheetViews>
    <sheetView showGridLines="0" zoomScale="90" zoomScaleNormal="90" workbookViewId="0"/>
  </sheetViews>
  <sheetFormatPr baseColWidth="10" defaultColWidth="11.44140625" defaultRowHeight="13.2"/>
  <cols>
    <col min="1" max="1" width="38.33203125" style="21" customWidth="1"/>
    <col min="2" max="2" width="19.5546875" style="21" customWidth="1"/>
    <col min="3" max="3" width="17.88671875" style="21" customWidth="1"/>
    <col min="4" max="4" width="15.44140625" style="21" customWidth="1"/>
    <col min="5" max="5" width="10.6640625" style="21" customWidth="1"/>
    <col min="6" max="6" width="12.33203125" style="21" customWidth="1"/>
    <col min="7" max="7" width="13.109375" style="21" customWidth="1"/>
    <col min="8" max="16384" width="11.44140625" style="21"/>
  </cols>
  <sheetData>
    <row r="1" spans="1:7">
      <c r="A1" s="21" t="str">
        <f>Indice!C1</f>
        <v>GRUPO VAZQUEZ S.A.E.</v>
      </c>
      <c r="D1" s="222" t="s">
        <v>100</v>
      </c>
    </row>
    <row r="5" spans="1:7">
      <c r="A5" s="578" t="s">
        <v>220</v>
      </c>
      <c r="B5" s="578"/>
      <c r="C5" s="578"/>
      <c r="D5" s="578"/>
      <c r="E5" s="80"/>
      <c r="G5" s="456"/>
    </row>
    <row r="6" spans="1:7">
      <c r="A6" s="576" t="s">
        <v>206</v>
      </c>
      <c r="B6" s="576"/>
    </row>
    <row r="7" spans="1:7">
      <c r="A7" s="313"/>
      <c r="B7" s="313"/>
    </row>
    <row r="8" spans="1:7">
      <c r="A8" s="21" t="s">
        <v>353</v>
      </c>
      <c r="B8" s="374" t="s">
        <v>1451</v>
      </c>
      <c r="C8" s="374" t="s">
        <v>1268</v>
      </c>
    </row>
    <row r="9" spans="1:7">
      <c r="A9" s="21" t="s">
        <v>354</v>
      </c>
      <c r="B9" s="137">
        <v>300000000</v>
      </c>
      <c r="C9" s="137">
        <v>300000000</v>
      </c>
      <c r="F9" s="12"/>
    </row>
    <row r="10" spans="1:7">
      <c r="A10" s="21" t="s">
        <v>357</v>
      </c>
      <c r="B10" s="137">
        <v>265300000</v>
      </c>
      <c r="C10" s="137">
        <v>265300000</v>
      </c>
    </row>
    <row r="11" spans="1:7">
      <c r="A11" s="21" t="s">
        <v>423</v>
      </c>
      <c r="B11" s="137">
        <v>374448.33899999998</v>
      </c>
      <c r="C11" s="137">
        <v>374448.33899999998</v>
      </c>
    </row>
    <row r="12" spans="1:7">
      <c r="A12" s="21" t="s">
        <v>356</v>
      </c>
      <c r="B12" s="246">
        <v>2653</v>
      </c>
      <c r="C12" s="246">
        <v>2653</v>
      </c>
    </row>
    <row r="13" spans="1:7">
      <c r="A13" s="314" t="s">
        <v>355</v>
      </c>
      <c r="B13" s="315"/>
      <c r="C13" s="315"/>
    </row>
    <row r="14" spans="1:7">
      <c r="A14" s="21" t="s">
        <v>424</v>
      </c>
      <c r="B14" s="137">
        <v>265300000</v>
      </c>
      <c r="C14" s="137">
        <v>265300000</v>
      </c>
      <c r="D14" s="152"/>
    </row>
    <row r="15" spans="1:7">
      <c r="A15" s="21" t="s">
        <v>425</v>
      </c>
      <c r="B15" s="137">
        <v>374448.33899999998</v>
      </c>
      <c r="C15" s="137">
        <v>374448.33899999998</v>
      </c>
    </row>
    <row r="16" spans="1:7">
      <c r="B16" s="362"/>
    </row>
    <row r="20" spans="3:3">
      <c r="C20" s="137"/>
    </row>
    <row r="21" spans="3:3">
      <c r="C21" s="137"/>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23"/>
  <sheetViews>
    <sheetView showGridLines="0" zoomScale="80" zoomScaleNormal="80" workbookViewId="0"/>
  </sheetViews>
  <sheetFormatPr baseColWidth="10" defaultColWidth="11.44140625" defaultRowHeight="13.2"/>
  <cols>
    <col min="1" max="1" width="24.88671875" style="48" customWidth="1"/>
    <col min="2" max="2" width="18.5546875" style="48" customWidth="1"/>
    <col min="3" max="3" width="16.6640625" style="48" customWidth="1"/>
    <col min="4" max="10" width="11.44140625" style="48"/>
    <col min="11" max="16384" width="11.44140625" style="21"/>
  </cols>
  <sheetData>
    <row r="1" spans="1:11">
      <c r="A1" s="48" t="str">
        <f>Indice!C1</f>
        <v>GRUPO VAZQUEZ S.A.E.</v>
      </c>
      <c r="F1" s="163" t="s">
        <v>100</v>
      </c>
    </row>
    <row r="3" spans="1:11">
      <c r="J3" s="10"/>
      <c r="K3" s="152"/>
    </row>
    <row r="4" spans="1:11">
      <c r="A4" s="509" t="s">
        <v>222</v>
      </c>
      <c r="B4" s="509"/>
      <c r="C4" s="509"/>
      <c r="D4" s="509"/>
      <c r="E4" s="509"/>
      <c r="F4" s="509"/>
      <c r="G4" s="124"/>
      <c r="H4" s="124"/>
      <c r="I4" s="148"/>
      <c r="J4" s="10"/>
    </row>
    <row r="5" spans="1:11">
      <c r="A5" s="576" t="s">
        <v>206</v>
      </c>
      <c r="B5" s="576"/>
      <c r="J5" s="10"/>
    </row>
    <row r="7" spans="1:11">
      <c r="B7" s="374" t="s">
        <v>1451</v>
      </c>
      <c r="C7" s="374" t="s">
        <v>1268</v>
      </c>
    </row>
    <row r="8" spans="1:11">
      <c r="A8" s="316" t="s">
        <v>106</v>
      </c>
      <c r="B8" s="317">
        <v>0</v>
      </c>
      <c r="C8" s="317">
        <v>0</v>
      </c>
    </row>
    <row r="9" spans="1:11">
      <c r="A9" s="203"/>
    </row>
    <row r="10" spans="1:11">
      <c r="A10" s="203"/>
    </row>
    <row r="11" spans="1:11">
      <c r="A11" s="203"/>
    </row>
    <row r="12" spans="1:11">
      <c r="A12" s="316" t="s">
        <v>107</v>
      </c>
      <c r="B12" s="317">
        <v>12853764.946</v>
      </c>
      <c r="C12" s="317">
        <v>3153104.3679999998</v>
      </c>
    </row>
    <row r="13" spans="1:11">
      <c r="A13" s="203"/>
    </row>
    <row r="14" spans="1:11">
      <c r="A14" s="203"/>
    </row>
    <row r="15" spans="1:11">
      <c r="A15" s="203"/>
    </row>
    <row r="16" spans="1:11">
      <c r="A16" s="203"/>
    </row>
    <row r="17" spans="1:3">
      <c r="A17" s="316" t="s">
        <v>108</v>
      </c>
      <c r="B17" s="317"/>
      <c r="C17" s="317"/>
    </row>
    <row r="18" spans="1:3">
      <c r="A18" s="203"/>
    </row>
    <row r="19" spans="1:3">
      <c r="A19" s="203"/>
    </row>
    <row r="20" spans="1:3">
      <c r="A20" s="203"/>
    </row>
    <row r="21" spans="1:3">
      <c r="A21" s="316" t="s">
        <v>109</v>
      </c>
      <c r="B21" s="317">
        <v>194842622.833</v>
      </c>
      <c r="C21" s="317">
        <v>27138726.539999999</v>
      </c>
    </row>
    <row r="22" spans="1:3">
      <c r="A22" s="48" t="s">
        <v>426</v>
      </c>
      <c r="B22" s="189">
        <v>0</v>
      </c>
      <c r="C22" s="189">
        <v>0</v>
      </c>
    </row>
    <row r="23" spans="1:3" ht="16.5" customHeight="1">
      <c r="A23" s="48" t="s">
        <v>503</v>
      </c>
      <c r="B23" s="189">
        <v>194842622.833</v>
      </c>
      <c r="C23" s="189">
        <v>27138726.539999999</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9"/>
  <sheetViews>
    <sheetView zoomScale="90" zoomScaleNormal="90" workbookViewId="0"/>
  </sheetViews>
  <sheetFormatPr baseColWidth="10" defaultColWidth="11.44140625" defaultRowHeight="13.2"/>
  <cols>
    <col min="1" max="1" width="34.44140625" style="10" customWidth="1"/>
    <col min="2" max="3" width="19" style="10" customWidth="1"/>
    <col min="4" max="25" width="11.44140625" style="10"/>
    <col min="26" max="16384" width="11.44140625" style="21"/>
  </cols>
  <sheetData>
    <row r="1" spans="1:7">
      <c r="A1" s="10" t="str">
        <f>Indice!C1</f>
        <v>GRUPO VAZQUEZ S.A.E.</v>
      </c>
      <c r="D1" s="259" t="s">
        <v>100</v>
      </c>
      <c r="F1" s="21"/>
      <c r="G1" s="21"/>
    </row>
    <row r="5" spans="1:7">
      <c r="A5" s="91" t="s">
        <v>221</v>
      </c>
      <c r="B5" s="91"/>
      <c r="C5" s="91"/>
      <c r="D5" s="91"/>
      <c r="E5" s="80"/>
      <c r="F5" s="81"/>
    </row>
    <row r="6" spans="1:7">
      <c r="A6" s="576" t="s">
        <v>206</v>
      </c>
      <c r="B6" s="576"/>
    </row>
    <row r="8" spans="1:7">
      <c r="B8" s="374" t="s">
        <v>1451</v>
      </c>
      <c r="C8" s="374" t="s">
        <v>1268</v>
      </c>
    </row>
    <row r="9" spans="1:7">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T12"/>
  <sheetViews>
    <sheetView showGridLines="0" zoomScale="90" zoomScaleNormal="90" workbookViewId="0"/>
  </sheetViews>
  <sheetFormatPr baseColWidth="10" defaultColWidth="11.44140625" defaultRowHeight="13.2"/>
  <cols>
    <col min="1" max="1" width="40.6640625" style="10" customWidth="1"/>
    <col min="2" max="3" width="19" style="10" customWidth="1"/>
    <col min="4" max="6" width="11.44140625" style="10"/>
    <col min="7" max="7" width="7.109375" style="10" customWidth="1"/>
    <col min="8" max="20" width="11.44140625" style="10"/>
    <col min="21" max="16384" width="11.44140625" style="21"/>
  </cols>
  <sheetData>
    <row r="1" spans="1:6">
      <c r="A1" s="10" t="str">
        <f>Indice!C1</f>
        <v>GRUPO VAZQUEZ S.A.E.</v>
      </c>
      <c r="F1" s="259" t="s">
        <v>100</v>
      </c>
    </row>
    <row r="4" spans="1:6">
      <c r="A4" s="91" t="s">
        <v>464</v>
      </c>
      <c r="B4" s="91"/>
      <c r="C4" s="91"/>
      <c r="D4" s="91"/>
      <c r="E4" s="91"/>
      <c r="F4" s="91"/>
    </row>
    <row r="5" spans="1:6">
      <c r="A5" s="576" t="s">
        <v>206</v>
      </c>
      <c r="B5" s="576"/>
    </row>
    <row r="7" spans="1:6">
      <c r="A7" s="7"/>
      <c r="B7" s="374" t="s">
        <v>1451</v>
      </c>
      <c r="C7" s="374" t="s">
        <v>1268</v>
      </c>
    </row>
    <row r="8" spans="1:6">
      <c r="A8" s="10" t="s">
        <v>110</v>
      </c>
      <c r="B8" s="15">
        <v>0</v>
      </c>
      <c r="C8" s="15">
        <v>0</v>
      </c>
    </row>
    <row r="9" spans="1:6">
      <c r="A9" s="10" t="s">
        <v>111</v>
      </c>
      <c r="B9" s="15">
        <v>1261173972.3929999</v>
      </c>
      <c r="C9" s="15">
        <v>194013211.55599999</v>
      </c>
    </row>
    <row r="10" spans="1:6">
      <c r="A10" s="7" t="s">
        <v>208</v>
      </c>
      <c r="B10" s="188">
        <f>SUM($B$8:B9)</f>
        <v>1261173972.3929999</v>
      </c>
      <c r="C10" s="188">
        <f>SUM($C$8:C9)</f>
        <v>194013211.55599999</v>
      </c>
    </row>
    <row r="11" spans="1:6">
      <c r="B11" s="15"/>
      <c r="C11" s="15"/>
    </row>
    <row r="12" spans="1:6">
      <c r="B12" s="15"/>
      <c r="C12" s="15"/>
    </row>
  </sheetData>
  <mergeCells count="1">
    <mergeCell ref="A5:B5"/>
  </mergeCells>
  <hyperlinks>
    <hyperlink ref="F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8"/>
  <sheetViews>
    <sheetView workbookViewId="0"/>
  </sheetViews>
  <sheetFormatPr baseColWidth="10" defaultColWidth="11.44140625" defaultRowHeight="13.2"/>
  <cols>
    <col min="1" max="1" width="40.6640625" style="10" customWidth="1"/>
    <col min="2" max="3" width="19" style="10" customWidth="1"/>
    <col min="4" max="6" width="11.44140625" style="10"/>
    <col min="7" max="34" width="11.44140625" style="48"/>
    <col min="35" max="16384" width="11.44140625" style="21"/>
  </cols>
  <sheetData>
    <row r="1" spans="1:6">
      <c r="A1" s="10" t="str">
        <f>Indice!C1</f>
        <v>GRUPO VAZQUEZ S.A.E.</v>
      </c>
      <c r="F1" s="259" t="s">
        <v>100</v>
      </c>
    </row>
    <row r="4" spans="1:6">
      <c r="A4" s="91" t="s">
        <v>223</v>
      </c>
      <c r="B4" s="91"/>
      <c r="C4" s="91"/>
      <c r="D4" s="91"/>
      <c r="E4" s="80"/>
      <c r="F4" s="81"/>
    </row>
    <row r="5" spans="1:6">
      <c r="A5" s="576" t="s">
        <v>206</v>
      </c>
      <c r="B5" s="576"/>
    </row>
    <row r="7" spans="1:6">
      <c r="A7" s="7"/>
      <c r="B7" s="374" t="s">
        <v>1451</v>
      </c>
      <c r="C7" s="374" t="s">
        <v>1268</v>
      </c>
    </row>
    <row r="8" spans="1:6">
      <c r="A8" s="10" t="s">
        <v>74</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I34"/>
  <sheetViews>
    <sheetView showGridLines="0" zoomScale="80" zoomScaleNormal="80" workbookViewId="0"/>
  </sheetViews>
  <sheetFormatPr baseColWidth="10" defaultColWidth="11.44140625" defaultRowHeight="13.2"/>
  <cols>
    <col min="1" max="1" width="45.5546875" style="48" customWidth="1"/>
    <col min="2" max="2" width="18.109375" style="48" customWidth="1"/>
    <col min="3" max="3" width="17.109375" style="48" customWidth="1"/>
    <col min="4" max="4" width="14.88671875" style="189" bestFit="1" customWidth="1"/>
    <col min="5" max="5" width="7.44140625" style="48" customWidth="1"/>
    <col min="6" max="9" width="11.44140625" style="48"/>
    <col min="10" max="16384" width="11.44140625" style="21"/>
  </cols>
  <sheetData>
    <row r="1" spans="1:9">
      <c r="A1" s="48" t="str">
        <f>Indice!C1</f>
        <v>GRUPO VAZQUEZ S.A.E.</v>
      </c>
      <c r="C1" s="189"/>
      <c r="D1" s="163" t="s">
        <v>105</v>
      </c>
    </row>
    <row r="2" spans="1:9">
      <c r="C2" s="189"/>
      <c r="D2" s="48"/>
    </row>
    <row r="3" spans="1:9">
      <c r="C3" s="189"/>
      <c r="D3" s="48"/>
    </row>
    <row r="4" spans="1:9">
      <c r="C4" s="189"/>
      <c r="D4" s="48"/>
    </row>
    <row r="5" spans="1:9">
      <c r="A5" s="91" t="s">
        <v>224</v>
      </c>
      <c r="B5" s="91"/>
      <c r="C5" s="91"/>
      <c r="D5" s="357"/>
      <c r="E5" s="10"/>
      <c r="F5" s="10"/>
      <c r="G5" s="10"/>
      <c r="H5" s="10"/>
      <c r="I5" s="21"/>
    </row>
    <row r="6" spans="1:9">
      <c r="A6" s="576" t="s">
        <v>206</v>
      </c>
      <c r="B6" s="576"/>
    </row>
    <row r="7" spans="1:9">
      <c r="B7" s="21"/>
      <c r="C7" s="21"/>
    </row>
    <row r="8" spans="1:9">
      <c r="A8" s="7" t="s">
        <v>56</v>
      </c>
      <c r="B8" s="374" t="s">
        <v>1451</v>
      </c>
      <c r="C8" s="374" t="s">
        <v>1455</v>
      </c>
      <c r="D8" s="15"/>
      <c r="F8" s="10"/>
      <c r="G8" s="10"/>
      <c r="H8" s="10"/>
      <c r="I8" s="21"/>
    </row>
    <row r="9" spans="1:9">
      <c r="A9" s="10" t="s">
        <v>434</v>
      </c>
      <c r="B9" s="27">
        <v>6697554.1279999996</v>
      </c>
      <c r="C9" s="27">
        <v>4569654.8530000001</v>
      </c>
      <c r="E9" s="189"/>
      <c r="F9" s="10"/>
      <c r="G9" s="10"/>
      <c r="H9" s="10"/>
      <c r="I9" s="21"/>
    </row>
    <row r="10" spans="1:9">
      <c r="A10" s="10" t="s">
        <v>435</v>
      </c>
      <c r="B10" s="27">
        <v>853253.30700000003</v>
      </c>
      <c r="C10" s="27">
        <v>291194.62</v>
      </c>
      <c r="E10" s="189"/>
      <c r="F10" s="10"/>
      <c r="G10" s="10"/>
      <c r="H10" s="10"/>
      <c r="I10" s="21"/>
    </row>
    <row r="11" spans="1:9">
      <c r="A11" s="10" t="s">
        <v>429</v>
      </c>
      <c r="B11" s="27">
        <v>2894255.4440000001</v>
      </c>
      <c r="C11" s="27">
        <v>2435460.4949999996</v>
      </c>
      <c r="E11" s="189"/>
      <c r="F11" s="10"/>
      <c r="G11" s="10"/>
      <c r="H11" s="10"/>
      <c r="I11" s="21"/>
    </row>
    <row r="12" spans="1:9">
      <c r="A12" s="21" t="s">
        <v>433</v>
      </c>
      <c r="B12" s="27">
        <v>265812.54499999998</v>
      </c>
      <c r="C12" s="27">
        <v>309972</v>
      </c>
      <c r="E12" s="189"/>
      <c r="F12" s="10"/>
      <c r="G12" s="10"/>
      <c r="H12" s="10"/>
      <c r="I12" s="21"/>
    </row>
    <row r="13" spans="1:9">
      <c r="A13" s="10" t="s">
        <v>430</v>
      </c>
      <c r="B13" s="27">
        <v>25893332.217999998</v>
      </c>
      <c r="C13" s="27">
        <v>24535087.703000005</v>
      </c>
      <c r="E13" s="189"/>
      <c r="F13" s="10"/>
      <c r="G13" s="10"/>
      <c r="H13" s="10"/>
      <c r="I13" s="21"/>
    </row>
    <row r="14" spans="1:9">
      <c r="A14" s="10" t="s">
        <v>431</v>
      </c>
      <c r="B14" s="27">
        <v>267936316.83200002</v>
      </c>
      <c r="C14" s="27">
        <v>0</v>
      </c>
      <c r="E14" s="189"/>
      <c r="F14" s="10"/>
      <c r="G14" s="10"/>
      <c r="H14" s="10"/>
      <c r="I14" s="21"/>
    </row>
    <row r="15" spans="1:9">
      <c r="A15" s="10" t="s">
        <v>439</v>
      </c>
      <c r="B15" s="27">
        <v>1322265.3509999998</v>
      </c>
      <c r="C15" s="27">
        <v>379402.78100000002</v>
      </c>
      <c r="E15" s="189"/>
      <c r="F15" s="10"/>
      <c r="G15" s="10"/>
      <c r="H15" s="10"/>
      <c r="I15" s="21"/>
    </row>
    <row r="16" spans="1:9">
      <c r="A16" s="10" t="s">
        <v>512</v>
      </c>
      <c r="B16" s="27">
        <v>338259912.037</v>
      </c>
      <c r="C16" s="27">
        <v>53696697.934</v>
      </c>
      <c r="D16" s="15"/>
      <c r="E16" s="21"/>
      <c r="F16" s="10"/>
      <c r="G16" s="10"/>
      <c r="H16" s="10"/>
      <c r="I16" s="21"/>
    </row>
    <row r="17" spans="1:9">
      <c r="A17" s="10" t="s">
        <v>1011</v>
      </c>
      <c r="B17" s="27">
        <v>52141197.096999995</v>
      </c>
      <c r="C17" s="27">
        <v>41680981.813000001</v>
      </c>
      <c r="D17" s="15"/>
      <c r="E17" s="189"/>
      <c r="F17" s="10"/>
      <c r="G17" s="10"/>
      <c r="H17" s="10"/>
      <c r="I17" s="21"/>
    </row>
    <row r="18" spans="1:9">
      <c r="A18" s="10" t="s">
        <v>1259</v>
      </c>
      <c r="B18" s="27">
        <v>1211921612.779</v>
      </c>
      <c r="C18" s="27">
        <v>65155203.560999997</v>
      </c>
      <c r="E18" s="189"/>
      <c r="F18" s="10"/>
      <c r="G18" s="10"/>
      <c r="H18" s="10"/>
      <c r="I18" s="21"/>
    </row>
    <row r="19" spans="1:9">
      <c r="A19" s="10" t="s">
        <v>1461</v>
      </c>
      <c r="B19" s="27">
        <v>7006737.5489999996</v>
      </c>
      <c r="C19" s="27"/>
      <c r="D19" s="15"/>
      <c r="F19" s="10"/>
      <c r="G19" s="10"/>
      <c r="H19" s="10"/>
      <c r="I19" s="21"/>
    </row>
    <row r="20" spans="1:9">
      <c r="A20" s="10" t="s">
        <v>1416</v>
      </c>
      <c r="B20" s="27">
        <v>2087938.4790000001</v>
      </c>
      <c r="C20" s="27">
        <v>0</v>
      </c>
      <c r="D20" s="15"/>
      <c r="F20" s="10"/>
      <c r="G20" s="10"/>
      <c r="H20" s="10"/>
      <c r="I20" s="21"/>
    </row>
    <row r="21" spans="1:9">
      <c r="A21" s="7" t="s">
        <v>3</v>
      </c>
      <c r="B21" s="331">
        <f>SUM($B$9:B20)</f>
        <v>1917280187.766</v>
      </c>
      <c r="C21" s="188">
        <f>SUM($C$9:C20)</f>
        <v>193053655.75999999</v>
      </c>
      <c r="D21" s="15"/>
      <c r="F21" s="10"/>
      <c r="G21" s="10"/>
      <c r="H21" s="10"/>
      <c r="I21" s="21"/>
    </row>
    <row r="22" spans="1:9">
      <c r="A22" s="10"/>
      <c r="B22" s="15"/>
      <c r="C22" s="15"/>
    </row>
    <row r="23" spans="1:9">
      <c r="A23" s="10"/>
      <c r="B23" s="15"/>
      <c r="C23" s="15"/>
    </row>
    <row r="24" spans="1:9">
      <c r="B24" s="189"/>
      <c r="C24" s="189"/>
    </row>
    <row r="25" spans="1:9">
      <c r="B25" s="189"/>
      <c r="C25" s="189"/>
    </row>
    <row r="26" spans="1:9">
      <c r="C26" s="189"/>
    </row>
    <row r="27" spans="1:9">
      <c r="C27" s="189"/>
    </row>
    <row r="28" spans="1:9">
      <c r="C28" s="189"/>
    </row>
    <row r="29" spans="1:9">
      <c r="C29" s="189"/>
    </row>
    <row r="30" spans="1:9">
      <c r="C30" s="189"/>
    </row>
    <row r="31" spans="1:9">
      <c r="C31" s="189"/>
    </row>
    <row r="32" spans="1:9">
      <c r="C32" s="189"/>
    </row>
    <row r="33" spans="2:3">
      <c r="B33" s="189"/>
      <c r="C33" s="189"/>
    </row>
    <row r="34" spans="2:3">
      <c r="C34" s="189"/>
    </row>
  </sheetData>
  <mergeCells count="1">
    <mergeCell ref="A6:B6"/>
  </mergeCells>
  <conditionalFormatting sqref="E116:E118">
    <cfRule type="duplicateValues" dxfId="0" priority="4"/>
  </conditionalFormatting>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N18"/>
  <sheetViews>
    <sheetView showGridLines="0" zoomScale="80" zoomScaleNormal="80" workbookViewId="0"/>
  </sheetViews>
  <sheetFormatPr baseColWidth="10" defaultColWidth="11.44140625" defaultRowHeight="13.2"/>
  <cols>
    <col min="1" max="1" width="38" style="48" customWidth="1"/>
    <col min="2" max="2" width="18.109375" style="48" customWidth="1"/>
    <col min="3" max="3" width="17.109375" style="48" customWidth="1"/>
    <col min="4" max="4" width="5.6640625" style="189" customWidth="1"/>
    <col min="5" max="14" width="11.44140625" style="48"/>
    <col min="15" max="16384" width="11.44140625" style="21"/>
  </cols>
  <sheetData>
    <row r="1" spans="1:14">
      <c r="A1" s="48" t="str">
        <f>Indice!C1</f>
        <v>GRUPO VAZQUEZ S.A.E.</v>
      </c>
      <c r="C1" s="163" t="s">
        <v>105</v>
      </c>
    </row>
    <row r="5" spans="1:14">
      <c r="A5" s="509" t="s">
        <v>225</v>
      </c>
      <c r="B5" s="509"/>
      <c r="C5" s="509"/>
      <c r="D5" s="15"/>
      <c r="E5" s="10"/>
      <c r="F5" s="10"/>
      <c r="G5" s="10"/>
      <c r="H5" s="10"/>
      <c r="I5" s="10"/>
      <c r="J5" s="10"/>
      <c r="K5" s="10"/>
      <c r="L5" s="10"/>
      <c r="M5" s="10"/>
      <c r="N5" s="10"/>
    </row>
    <row r="6" spans="1:14">
      <c r="A6" s="579" t="s">
        <v>178</v>
      </c>
      <c r="B6" s="579"/>
    </row>
    <row r="7" spans="1:14">
      <c r="B7" s="21"/>
      <c r="C7" s="21"/>
      <c r="D7" s="48"/>
    </row>
    <row r="8" spans="1:14">
      <c r="A8" s="7" t="s">
        <v>112</v>
      </c>
      <c r="B8" s="374" t="s">
        <v>1451</v>
      </c>
      <c r="C8" s="374" t="s">
        <v>1455</v>
      </c>
      <c r="D8" s="48"/>
      <c r="E8" s="10"/>
      <c r="F8" s="10"/>
      <c r="G8" s="10"/>
      <c r="H8" s="10"/>
      <c r="I8" s="10"/>
      <c r="J8" s="10"/>
      <c r="K8" s="10"/>
      <c r="L8" s="10"/>
      <c r="M8" s="10"/>
      <c r="N8" s="10"/>
    </row>
    <row r="9" spans="1:14">
      <c r="A9" s="185" t="s">
        <v>436</v>
      </c>
      <c r="B9" s="186">
        <v>-7793971.051</v>
      </c>
      <c r="C9" s="186">
        <v>-4402460.5710000005</v>
      </c>
      <c r="D9" s="48"/>
      <c r="E9" s="10"/>
      <c r="F9" s="10"/>
      <c r="G9" s="10"/>
      <c r="H9" s="10"/>
      <c r="I9" s="10"/>
      <c r="J9" s="10"/>
      <c r="K9" s="10"/>
      <c r="L9" s="10"/>
      <c r="M9" s="10"/>
      <c r="N9" s="10"/>
    </row>
    <row r="10" spans="1:14">
      <c r="A10" s="10" t="s">
        <v>978</v>
      </c>
      <c r="B10" s="236">
        <v>-5128038.8509999998</v>
      </c>
      <c r="C10" s="236">
        <v>-4448429.5060000001</v>
      </c>
      <c r="D10" s="48"/>
      <c r="E10" s="10"/>
      <c r="F10" s="10"/>
      <c r="G10" s="10"/>
      <c r="H10" s="10"/>
      <c r="I10" s="10"/>
      <c r="J10" s="10"/>
      <c r="K10" s="10"/>
      <c r="L10" s="10"/>
      <c r="M10" s="10"/>
      <c r="N10" s="10"/>
    </row>
    <row r="11" spans="1:14">
      <c r="A11" s="185" t="s">
        <v>437</v>
      </c>
      <c r="B11" s="236">
        <v>-1865543.7409999999</v>
      </c>
      <c r="C11" s="236">
        <v>-1581887.6059999999</v>
      </c>
      <c r="D11" s="48"/>
      <c r="E11" s="10"/>
      <c r="F11" s="10"/>
      <c r="G11" s="10"/>
      <c r="H11" s="10"/>
      <c r="I11" s="10"/>
      <c r="J11" s="10"/>
      <c r="K11" s="10"/>
      <c r="L11" s="10"/>
      <c r="M11" s="21"/>
      <c r="N11" s="21"/>
    </row>
    <row r="12" spans="1:14">
      <c r="A12" s="185" t="s">
        <v>513</v>
      </c>
      <c r="B12" s="27">
        <v>-332785498.62800002</v>
      </c>
      <c r="C12" s="27">
        <v>-53696697.934</v>
      </c>
      <c r="D12" s="21"/>
      <c r="E12" s="10"/>
      <c r="F12" s="10"/>
      <c r="G12" s="10"/>
      <c r="H12" s="10"/>
      <c r="I12" s="10"/>
      <c r="J12" s="10"/>
      <c r="K12" s="10"/>
      <c r="L12" s="10"/>
      <c r="M12" s="21"/>
      <c r="N12" s="21"/>
    </row>
    <row r="13" spans="1:14">
      <c r="A13" s="185" t="s">
        <v>438</v>
      </c>
      <c r="B13" s="186">
        <v>-119686539.68900001</v>
      </c>
      <c r="C13" s="186">
        <v>0</v>
      </c>
      <c r="D13" s="48"/>
      <c r="E13" s="10"/>
      <c r="F13" s="10"/>
      <c r="G13" s="10"/>
      <c r="H13" s="10"/>
      <c r="I13" s="10"/>
      <c r="J13" s="10"/>
      <c r="K13" s="10"/>
      <c r="L13" s="10"/>
      <c r="M13" s="21"/>
      <c r="N13" s="21"/>
    </row>
    <row r="14" spans="1:14">
      <c r="A14" s="185" t="s">
        <v>1219</v>
      </c>
      <c r="B14" s="186">
        <v>0</v>
      </c>
      <c r="C14" s="186">
        <v>0</v>
      </c>
      <c r="D14" s="48"/>
      <c r="E14" s="10"/>
      <c r="F14" s="10"/>
      <c r="G14" s="10"/>
      <c r="H14" s="10"/>
      <c r="I14" s="10"/>
      <c r="J14" s="10"/>
      <c r="K14" s="10"/>
      <c r="L14" s="10"/>
      <c r="M14" s="21"/>
      <c r="N14" s="21"/>
    </row>
    <row r="15" spans="1:14">
      <c r="A15" s="7" t="s">
        <v>182</v>
      </c>
      <c r="B15" s="331">
        <f>SUM(B9:B14)</f>
        <v>-467259591.96000004</v>
      </c>
      <c r="C15" s="331">
        <f>SUM(C9:C14)</f>
        <v>-64129475.616999999</v>
      </c>
      <c r="D15" s="48"/>
      <c r="E15" s="10"/>
      <c r="F15" s="10"/>
      <c r="G15" s="10"/>
      <c r="H15" s="10"/>
      <c r="I15" s="10"/>
      <c r="J15" s="10"/>
      <c r="K15" s="10"/>
      <c r="L15" s="10"/>
      <c r="M15" s="10"/>
      <c r="N15" s="10"/>
    </row>
    <row r="16" spans="1:14">
      <c r="A16" s="10"/>
      <c r="B16" s="27"/>
      <c r="C16" s="27"/>
      <c r="E16" s="10"/>
      <c r="F16" s="10"/>
      <c r="G16" s="10"/>
      <c r="H16" s="10"/>
      <c r="I16" s="10"/>
      <c r="J16" s="10"/>
      <c r="K16" s="10"/>
      <c r="L16" s="10"/>
      <c r="M16" s="10"/>
      <c r="N16" s="10"/>
    </row>
    <row r="17" spans="2:3">
      <c r="B17" s="189"/>
      <c r="C17" s="189"/>
    </row>
    <row r="18" spans="2:3">
      <c r="B18" s="189"/>
      <c r="C18" s="189"/>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1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O100"/>
  <sheetViews>
    <sheetView showGridLines="0" zoomScale="80" zoomScaleNormal="80" workbookViewId="0"/>
  </sheetViews>
  <sheetFormatPr baseColWidth="10" defaultColWidth="11.44140625" defaultRowHeight="13.2"/>
  <cols>
    <col min="1" max="1" width="38" style="48" customWidth="1"/>
    <col min="2" max="7" width="23" style="48" customWidth="1"/>
    <col min="8" max="9" width="13.88671875" style="189" customWidth="1"/>
    <col min="10" max="15" width="11.44140625" style="48"/>
    <col min="16" max="16384" width="11.44140625" style="21"/>
  </cols>
  <sheetData>
    <row r="1" spans="1:15">
      <c r="A1" s="48" t="str">
        <f>Indice!C1</f>
        <v>GRUPO VAZQUEZ S.A.E.</v>
      </c>
      <c r="G1" s="163" t="s">
        <v>105</v>
      </c>
    </row>
    <row r="5" spans="1:15">
      <c r="A5" s="91" t="s">
        <v>226</v>
      </c>
      <c r="B5" s="91"/>
      <c r="C5" s="91"/>
      <c r="D5" s="91"/>
      <c r="E5" s="91"/>
      <c r="F5" s="91"/>
      <c r="G5" s="91"/>
      <c r="H5" s="15"/>
      <c r="I5" s="15"/>
      <c r="J5" s="10"/>
      <c r="K5" s="10"/>
      <c r="L5" s="10"/>
      <c r="M5" s="10"/>
      <c r="N5" s="10"/>
      <c r="O5" s="10"/>
    </row>
    <row r="6" spans="1:15" s="20" customFormat="1">
      <c r="A6" s="191" t="s">
        <v>178</v>
      </c>
      <c r="B6" s="77"/>
      <c r="C6" s="77"/>
      <c r="D6" s="77"/>
      <c r="E6" s="77"/>
      <c r="F6" s="77"/>
      <c r="G6" s="77"/>
      <c r="H6" s="136"/>
      <c r="I6" s="136"/>
      <c r="J6" s="77"/>
      <c r="K6" s="77"/>
      <c r="L6" s="77"/>
      <c r="M6" s="77"/>
      <c r="N6" s="77"/>
      <c r="O6" s="77"/>
    </row>
    <row r="8" spans="1:15" s="20" customFormat="1">
      <c r="A8" s="77" t="s">
        <v>133</v>
      </c>
      <c r="B8" s="77"/>
      <c r="C8" s="77"/>
      <c r="D8" s="77"/>
      <c r="E8" s="77"/>
      <c r="F8" s="77"/>
      <c r="G8" s="77"/>
      <c r="H8" s="136"/>
      <c r="I8" s="136"/>
      <c r="J8" s="77"/>
      <c r="K8" s="77"/>
      <c r="L8" s="77"/>
      <c r="M8" s="77"/>
      <c r="N8" s="77"/>
      <c r="O8" s="77"/>
    </row>
    <row r="9" spans="1:15" s="20" customFormat="1" ht="13.8" thickBot="1">
      <c r="B9" s="77"/>
      <c r="D9" s="191"/>
      <c r="E9" s="191"/>
      <c r="F9" s="192"/>
      <c r="G9" s="77"/>
      <c r="H9" s="136"/>
      <c r="I9" s="136"/>
      <c r="J9" s="77"/>
      <c r="K9" s="77"/>
      <c r="L9" s="77"/>
      <c r="M9" s="77"/>
      <c r="N9" s="77"/>
      <c r="O9" s="77"/>
    </row>
    <row r="10" spans="1:15" s="20" customFormat="1" ht="15.75" customHeight="1" thickBot="1">
      <c r="A10" s="580"/>
      <c r="B10" s="582" t="s">
        <v>1451</v>
      </c>
      <c r="C10" s="583"/>
      <c r="D10" s="584"/>
      <c r="E10" s="582" t="s">
        <v>1455</v>
      </c>
      <c r="F10" s="583"/>
      <c r="G10" s="584"/>
      <c r="H10" s="136"/>
      <c r="I10" s="136"/>
      <c r="J10" s="77"/>
    </row>
    <row r="11" spans="1:15" s="20" customFormat="1" ht="13.8" thickBot="1">
      <c r="A11" s="581"/>
      <c r="B11" s="193" t="s">
        <v>134</v>
      </c>
      <c r="C11" s="193" t="s">
        <v>135</v>
      </c>
      <c r="D11" s="193" t="s">
        <v>3</v>
      </c>
      <c r="E11" s="193" t="s">
        <v>134</v>
      </c>
      <c r="F11" s="193" t="s">
        <v>135</v>
      </c>
      <c r="G11" s="193" t="s">
        <v>3</v>
      </c>
      <c r="H11" s="136"/>
      <c r="I11" s="136"/>
    </row>
    <row r="12" spans="1:15" s="20" customFormat="1">
      <c r="A12" s="194" t="s">
        <v>441</v>
      </c>
      <c r="B12" s="358">
        <v>82256.062999999995</v>
      </c>
      <c r="C12" s="323">
        <v>0</v>
      </c>
      <c r="D12" s="378">
        <v>82256.062999999995</v>
      </c>
      <c r="E12" s="358">
        <v>48307.758000000002</v>
      </c>
      <c r="F12" s="323">
        <v>0</v>
      </c>
      <c r="G12" s="378">
        <v>48307.758000000002</v>
      </c>
      <c r="H12" s="136"/>
      <c r="I12" s="136"/>
    </row>
    <row r="13" spans="1:15" s="20" customFormat="1">
      <c r="A13" s="194" t="s">
        <v>443</v>
      </c>
      <c r="B13" s="358">
        <v>114563.13800000001</v>
      </c>
      <c r="C13" s="323">
        <v>0</v>
      </c>
      <c r="D13" s="378">
        <v>114563.13800000001</v>
      </c>
      <c r="E13" s="358">
        <v>29297.752</v>
      </c>
      <c r="F13" s="323">
        <v>0</v>
      </c>
      <c r="G13" s="378">
        <v>29297.752</v>
      </c>
      <c r="H13" s="136"/>
      <c r="I13" s="136"/>
    </row>
    <row r="14" spans="1:15" s="20" customFormat="1">
      <c r="A14" s="194" t="s">
        <v>141</v>
      </c>
      <c r="B14" s="358">
        <v>112444.091</v>
      </c>
      <c r="C14" s="323">
        <v>0</v>
      </c>
      <c r="D14" s="378">
        <v>112444.091</v>
      </c>
      <c r="E14" s="358">
        <v>63609.091</v>
      </c>
      <c r="F14" s="323">
        <v>0</v>
      </c>
      <c r="G14" s="378">
        <v>63609.091</v>
      </c>
      <c r="H14" s="136"/>
      <c r="I14" s="136"/>
    </row>
    <row r="15" spans="1:15" s="20" customFormat="1">
      <c r="A15" s="194" t="s">
        <v>442</v>
      </c>
      <c r="B15" s="358">
        <v>14224.6</v>
      </c>
      <c r="C15" s="323">
        <v>0</v>
      </c>
      <c r="D15" s="378">
        <v>14224.6</v>
      </c>
      <c r="E15" s="358">
        <v>12919.72</v>
      </c>
      <c r="F15" s="323">
        <v>0</v>
      </c>
      <c r="G15" s="378">
        <v>12919.72</v>
      </c>
      <c r="H15" s="136"/>
      <c r="I15" s="136"/>
    </row>
    <row r="16" spans="1:15" s="20" customFormat="1">
      <c r="A16" s="195" t="s">
        <v>440</v>
      </c>
      <c r="B16" s="358">
        <v>44911.289000000004</v>
      </c>
      <c r="C16" s="324">
        <v>0</v>
      </c>
      <c r="D16" s="378">
        <v>44911.289000000004</v>
      </c>
      <c r="E16" s="358">
        <v>33147.983</v>
      </c>
      <c r="F16" s="324">
        <v>0</v>
      </c>
      <c r="G16" s="378">
        <v>33147.983</v>
      </c>
      <c r="H16" s="136"/>
      <c r="I16" s="136"/>
    </row>
    <row r="17" spans="1:9" s="20" customFormat="1">
      <c r="A17" s="195" t="s">
        <v>449</v>
      </c>
      <c r="B17" s="325">
        <v>0</v>
      </c>
      <c r="C17" s="324">
        <v>18116.376</v>
      </c>
      <c r="D17" s="378">
        <v>18116.376</v>
      </c>
      <c r="E17" s="358">
        <v>0</v>
      </c>
      <c r="F17" s="324">
        <v>13860.053</v>
      </c>
      <c r="G17" s="378">
        <v>13860.053</v>
      </c>
      <c r="H17" s="136"/>
      <c r="I17" s="136"/>
    </row>
    <row r="18" spans="1:9" s="20" customFormat="1">
      <c r="A18" s="195" t="s">
        <v>444</v>
      </c>
      <c r="B18" s="325">
        <v>0</v>
      </c>
      <c r="C18" s="324">
        <v>218239.274</v>
      </c>
      <c r="D18" s="378">
        <v>218239.274</v>
      </c>
      <c r="E18" s="358">
        <v>0</v>
      </c>
      <c r="F18" s="324">
        <v>186323.734</v>
      </c>
      <c r="G18" s="378">
        <v>186323.734</v>
      </c>
      <c r="H18" s="136"/>
      <c r="I18" s="136"/>
    </row>
    <row r="19" spans="1:9" s="20" customFormat="1">
      <c r="A19" s="195" t="s">
        <v>446</v>
      </c>
      <c r="B19" s="325">
        <v>0</v>
      </c>
      <c r="C19" s="324">
        <v>16463.932000000001</v>
      </c>
      <c r="D19" s="378">
        <v>16463.932000000001</v>
      </c>
      <c r="E19" s="358">
        <v>0</v>
      </c>
      <c r="F19" s="324">
        <v>9758.744999999999</v>
      </c>
      <c r="G19" s="378">
        <v>9758.744999999999</v>
      </c>
      <c r="H19" s="136"/>
      <c r="I19" s="136"/>
    </row>
    <row r="20" spans="1:9" s="20" customFormat="1">
      <c r="A20" s="195" t="s">
        <v>1390</v>
      </c>
      <c r="B20" s="325"/>
      <c r="C20" s="324">
        <v>272678.69199999998</v>
      </c>
      <c r="D20" s="378">
        <v>272678.69199999998</v>
      </c>
      <c r="E20" s="358">
        <v>0</v>
      </c>
      <c r="F20" s="358">
        <v>0</v>
      </c>
      <c r="G20" s="378">
        <v>0</v>
      </c>
      <c r="H20" s="136"/>
      <c r="I20" s="136"/>
    </row>
    <row r="21" spans="1:9" s="20" customFormat="1">
      <c r="A21" s="195" t="s">
        <v>1254</v>
      </c>
      <c r="B21" s="325">
        <v>0</v>
      </c>
      <c r="C21" s="324">
        <v>61475.298999999999</v>
      </c>
      <c r="D21" s="378">
        <v>61475.298999999999</v>
      </c>
      <c r="E21" s="358">
        <v>0</v>
      </c>
      <c r="F21" s="324">
        <v>15841.126999999999</v>
      </c>
      <c r="G21" s="378">
        <v>15841.126999999999</v>
      </c>
      <c r="H21" s="136"/>
      <c r="I21" s="136"/>
    </row>
    <row r="22" spans="1:9" s="20" customFormat="1">
      <c r="A22" s="195" t="s">
        <v>1255</v>
      </c>
      <c r="B22" s="325">
        <v>0</v>
      </c>
      <c r="C22" s="324">
        <v>24624.936000000002</v>
      </c>
      <c r="D22" s="378">
        <v>24624.936000000002</v>
      </c>
      <c r="E22" s="358">
        <v>0</v>
      </c>
      <c r="F22" s="324">
        <v>14390.109</v>
      </c>
      <c r="G22" s="378">
        <v>14390.109</v>
      </c>
      <c r="H22" s="136"/>
      <c r="I22" s="136"/>
    </row>
    <row r="23" spans="1:9" s="20" customFormat="1">
      <c r="A23" s="195" t="s">
        <v>451</v>
      </c>
      <c r="B23" s="325">
        <v>0</v>
      </c>
      <c r="C23" s="324">
        <v>475651.36800000002</v>
      </c>
      <c r="D23" s="378">
        <v>475651.36800000002</v>
      </c>
      <c r="E23" s="358">
        <v>0</v>
      </c>
      <c r="F23" s="324">
        <v>377693.12</v>
      </c>
      <c r="G23" s="378">
        <v>377693.12</v>
      </c>
      <c r="H23" s="136"/>
      <c r="I23" s="136"/>
    </row>
    <row r="24" spans="1:9" s="20" customFormat="1">
      <c r="A24" s="195" t="s">
        <v>140</v>
      </c>
      <c r="B24" s="325">
        <v>0</v>
      </c>
      <c r="C24" s="324">
        <v>491738.91200000001</v>
      </c>
      <c r="D24" s="378">
        <v>491738.91200000001</v>
      </c>
      <c r="E24" s="358">
        <v>0</v>
      </c>
      <c r="F24" s="324">
        <v>374075.40899999999</v>
      </c>
      <c r="G24" s="378">
        <v>374075.40899999999</v>
      </c>
      <c r="H24" s="136"/>
      <c r="I24" s="136"/>
    </row>
    <row r="25" spans="1:9" s="20" customFormat="1">
      <c r="A25" s="195" t="s">
        <v>447</v>
      </c>
      <c r="B25" s="325">
        <v>0</v>
      </c>
      <c r="C25" s="324">
        <v>20586.907999999999</v>
      </c>
      <c r="D25" s="378">
        <v>20586.907999999999</v>
      </c>
      <c r="E25" s="358">
        <v>0</v>
      </c>
      <c r="F25" s="324">
        <v>62388.872000000003</v>
      </c>
      <c r="G25" s="378">
        <v>62388.872000000003</v>
      </c>
      <c r="H25" s="136"/>
      <c r="I25" s="136"/>
    </row>
    <row r="26" spans="1:9" s="20" customFormat="1">
      <c r="A26" s="195" t="s">
        <v>518</v>
      </c>
      <c r="B26" s="325">
        <v>0</v>
      </c>
      <c r="C26" s="324">
        <v>92948.514999999999</v>
      </c>
      <c r="D26" s="378">
        <v>92948.514999999999</v>
      </c>
      <c r="E26" s="358">
        <v>0</v>
      </c>
      <c r="F26" s="324">
        <v>120155.519</v>
      </c>
      <c r="G26" s="378">
        <v>120155.519</v>
      </c>
      <c r="H26" s="136"/>
      <c r="I26" s="136"/>
    </row>
    <row r="27" spans="1:9" s="20" customFormat="1">
      <c r="A27" s="195" t="s">
        <v>136</v>
      </c>
      <c r="B27" s="358">
        <v>0</v>
      </c>
      <c r="C27" s="324">
        <v>1012352.727</v>
      </c>
      <c r="D27" s="378">
        <v>1012352.727</v>
      </c>
      <c r="E27" s="358">
        <v>0</v>
      </c>
      <c r="F27" s="324">
        <v>992733.38600000006</v>
      </c>
      <c r="G27" s="378">
        <v>992733.38600000006</v>
      </c>
      <c r="H27" s="136"/>
      <c r="I27" s="136"/>
    </row>
    <row r="28" spans="1:9" s="20" customFormat="1">
      <c r="A28" s="195" t="s">
        <v>454</v>
      </c>
      <c r="B28" s="358">
        <v>0</v>
      </c>
      <c r="C28" s="324">
        <v>368874.21</v>
      </c>
      <c r="D28" s="378">
        <v>368874.21</v>
      </c>
      <c r="E28" s="358">
        <v>0</v>
      </c>
      <c r="F28" s="324">
        <v>42226.788</v>
      </c>
      <c r="G28" s="378">
        <v>42226.788</v>
      </c>
      <c r="H28" s="136"/>
      <c r="I28" s="136"/>
    </row>
    <row r="29" spans="1:9" s="20" customFormat="1">
      <c r="A29" s="195" t="s">
        <v>517</v>
      </c>
      <c r="B29" s="358">
        <v>0</v>
      </c>
      <c r="C29" s="324">
        <v>8847.1650000000009</v>
      </c>
      <c r="D29" s="378">
        <v>8847.1650000000009</v>
      </c>
      <c r="E29" s="358">
        <v>0</v>
      </c>
      <c r="F29" s="324">
        <v>65627.146000000008</v>
      </c>
      <c r="G29" s="378">
        <v>65627.146000000008</v>
      </c>
      <c r="H29" s="136"/>
      <c r="I29" s="136"/>
    </row>
    <row r="30" spans="1:9" s="20" customFormat="1">
      <c r="A30" s="195" t="s">
        <v>455</v>
      </c>
      <c r="B30" s="358">
        <v>0</v>
      </c>
      <c r="C30" s="324">
        <v>19080109.123</v>
      </c>
      <c r="D30" s="378">
        <v>19080109.123</v>
      </c>
      <c r="E30" s="358">
        <v>0</v>
      </c>
      <c r="F30" s="324">
        <v>6343555.9669999992</v>
      </c>
      <c r="G30" s="378">
        <v>6343555.9669999992</v>
      </c>
      <c r="H30" s="136"/>
      <c r="I30" s="136"/>
    </row>
    <row r="31" spans="1:9" s="20" customFormat="1">
      <c r="A31" s="195" t="s">
        <v>1220</v>
      </c>
      <c r="B31" s="324">
        <v>0</v>
      </c>
      <c r="C31" s="324">
        <v>0</v>
      </c>
      <c r="D31" s="378">
        <v>0</v>
      </c>
      <c r="E31" s="358">
        <v>0</v>
      </c>
      <c r="F31" s="324">
        <v>0</v>
      </c>
      <c r="G31" s="378">
        <v>0</v>
      </c>
      <c r="H31" s="136"/>
      <c r="I31" s="136"/>
    </row>
    <row r="32" spans="1:9" s="20" customFormat="1">
      <c r="A32" s="195" t="s">
        <v>1221</v>
      </c>
      <c r="B32" s="324">
        <v>0</v>
      </c>
      <c r="C32" s="324">
        <v>0</v>
      </c>
      <c r="D32" s="378">
        <v>0</v>
      </c>
      <c r="E32" s="358">
        <v>0</v>
      </c>
      <c r="F32" s="324">
        <v>0</v>
      </c>
      <c r="G32" s="378">
        <v>0</v>
      </c>
      <c r="H32" s="136"/>
      <c r="I32" s="136"/>
    </row>
    <row r="33" spans="1:9" s="20" customFormat="1">
      <c r="A33" s="195" t="s">
        <v>1222</v>
      </c>
      <c r="B33" s="324">
        <v>0</v>
      </c>
      <c r="C33" s="324">
        <v>0</v>
      </c>
      <c r="D33" s="378">
        <v>0</v>
      </c>
      <c r="E33" s="358">
        <v>0</v>
      </c>
      <c r="F33" s="324">
        <v>0</v>
      </c>
      <c r="G33" s="378">
        <v>0</v>
      </c>
      <c r="H33" s="136"/>
      <c r="I33" s="136"/>
    </row>
    <row r="34" spans="1:9" s="20" customFormat="1">
      <c r="A34" s="195" t="s">
        <v>1256</v>
      </c>
      <c r="B34" s="358">
        <v>0</v>
      </c>
      <c r="C34" s="324">
        <v>1861.818</v>
      </c>
      <c r="D34" s="378">
        <v>1861.818</v>
      </c>
      <c r="E34" s="358">
        <v>0</v>
      </c>
      <c r="F34" s="324">
        <v>2872.7280000000001</v>
      </c>
      <c r="G34" s="378">
        <v>2872.7280000000001</v>
      </c>
      <c r="H34" s="136"/>
      <c r="I34" s="136"/>
    </row>
    <row r="35" spans="1:9" s="20" customFormat="1">
      <c r="A35" s="195" t="s">
        <v>457</v>
      </c>
      <c r="B35" s="358">
        <v>0</v>
      </c>
      <c r="C35" s="324">
        <v>59000</v>
      </c>
      <c r="D35" s="378">
        <v>59000</v>
      </c>
      <c r="E35" s="358">
        <v>0</v>
      </c>
      <c r="F35" s="324">
        <v>0</v>
      </c>
      <c r="G35" s="378">
        <v>0</v>
      </c>
      <c r="H35" s="136"/>
      <c r="I35" s="136"/>
    </row>
    <row r="36" spans="1:9" s="20" customFormat="1">
      <c r="A36" s="433" t="s">
        <v>137</v>
      </c>
      <c r="B36" s="358">
        <v>0</v>
      </c>
      <c r="C36" s="324">
        <v>12681681.777000001</v>
      </c>
      <c r="D36" s="378">
        <v>12681681.777000001</v>
      </c>
      <c r="E36" s="358">
        <v>0</v>
      </c>
      <c r="F36" s="324">
        <v>8804272.2689999994</v>
      </c>
      <c r="G36" s="378">
        <v>8804272.2689999994</v>
      </c>
      <c r="H36" s="136"/>
      <c r="I36" s="136"/>
    </row>
    <row r="37" spans="1:9" s="20" customFormat="1">
      <c r="A37" s="195" t="s">
        <v>458</v>
      </c>
      <c r="B37" s="358">
        <v>0</v>
      </c>
      <c r="C37" s="324">
        <v>714583.64700000011</v>
      </c>
      <c r="D37" s="378">
        <v>714583.64700000011</v>
      </c>
      <c r="E37" s="358">
        <v>0</v>
      </c>
      <c r="F37" s="324">
        <v>445371.804</v>
      </c>
      <c r="G37" s="378">
        <v>445371.804</v>
      </c>
      <c r="H37" s="136"/>
      <c r="I37" s="136"/>
    </row>
    <row r="38" spans="1:9" s="20" customFormat="1">
      <c r="A38" s="195" t="s">
        <v>445</v>
      </c>
      <c r="B38" s="358">
        <v>0</v>
      </c>
      <c r="C38" s="324">
        <v>119416.878</v>
      </c>
      <c r="D38" s="378">
        <v>119416.878</v>
      </c>
      <c r="E38" s="358">
        <v>0</v>
      </c>
      <c r="F38" s="324">
        <v>42893.222999999998</v>
      </c>
      <c r="G38" s="378">
        <v>42893.222999999998</v>
      </c>
      <c r="H38" s="136"/>
      <c r="I38" s="136"/>
    </row>
    <row r="39" spans="1:9" s="20" customFormat="1">
      <c r="A39" s="195" t="s">
        <v>452</v>
      </c>
      <c r="B39" s="358">
        <v>0</v>
      </c>
      <c r="C39" s="324">
        <v>2878002.06</v>
      </c>
      <c r="D39" s="378">
        <v>2878002.06</v>
      </c>
      <c r="E39" s="358">
        <v>0</v>
      </c>
      <c r="F39" s="324">
        <v>894155.59899999993</v>
      </c>
      <c r="G39" s="378">
        <v>894155.59899999993</v>
      </c>
      <c r="H39" s="136"/>
      <c r="I39" s="136"/>
    </row>
    <row r="40" spans="1:9" s="20" customFormat="1">
      <c r="A40" s="195" t="s">
        <v>456</v>
      </c>
      <c r="B40" s="358">
        <v>0</v>
      </c>
      <c r="C40" s="324">
        <v>53272.722999999998</v>
      </c>
      <c r="D40" s="378">
        <v>53272.722999999998</v>
      </c>
      <c r="E40" s="358">
        <v>0</v>
      </c>
      <c r="F40" s="324">
        <v>4364.7730000000001</v>
      </c>
      <c r="G40" s="378">
        <v>4364.7730000000001</v>
      </c>
      <c r="H40" s="136"/>
      <c r="I40" s="136"/>
    </row>
    <row r="41" spans="1:9" s="20" customFormat="1">
      <c r="A41" s="195" t="s">
        <v>138</v>
      </c>
      <c r="B41" s="358">
        <v>0</v>
      </c>
      <c r="C41" s="324">
        <v>632792.348</v>
      </c>
      <c r="D41" s="378">
        <v>632792.348</v>
      </c>
      <c r="E41" s="358">
        <v>0</v>
      </c>
      <c r="F41" s="324">
        <v>332440.40900000004</v>
      </c>
      <c r="G41" s="378">
        <v>332440.40900000004</v>
      </c>
      <c r="H41" s="136"/>
      <c r="I41" s="136"/>
    </row>
    <row r="42" spans="1:9" s="20" customFormat="1">
      <c r="A42" s="195" t="s">
        <v>139</v>
      </c>
      <c r="B42" s="358">
        <v>0</v>
      </c>
      <c r="C42" s="324">
        <v>2621456.9350000001</v>
      </c>
      <c r="D42" s="378">
        <v>2621456.9350000001</v>
      </c>
      <c r="E42" s="358">
        <v>0</v>
      </c>
      <c r="F42" s="324">
        <v>2236892.486</v>
      </c>
      <c r="G42" s="378">
        <v>2236892.486</v>
      </c>
      <c r="H42" s="136"/>
      <c r="I42" s="136"/>
    </row>
    <row r="43" spans="1:9" s="20" customFormat="1">
      <c r="A43" s="195" t="s">
        <v>448</v>
      </c>
      <c r="B43" s="325">
        <v>0</v>
      </c>
      <c r="C43" s="324">
        <v>19174.428</v>
      </c>
      <c r="D43" s="378">
        <v>19174.428</v>
      </c>
      <c r="E43" s="358">
        <v>0</v>
      </c>
      <c r="F43" s="324">
        <v>40556.044999999998</v>
      </c>
      <c r="G43" s="378">
        <v>40556.044999999998</v>
      </c>
      <c r="H43" s="136"/>
      <c r="I43" s="136"/>
    </row>
    <row r="44" spans="1:9" s="20" customFormat="1">
      <c r="A44" s="195" t="s">
        <v>453</v>
      </c>
      <c r="B44" s="325">
        <v>0</v>
      </c>
      <c r="C44" s="324">
        <v>1293.049</v>
      </c>
      <c r="D44" s="378">
        <v>1293.049</v>
      </c>
      <c r="E44" s="358">
        <v>0</v>
      </c>
      <c r="F44" s="324">
        <v>10065.701000000001</v>
      </c>
      <c r="G44" s="378">
        <v>10065.701000000001</v>
      </c>
      <c r="H44" s="136"/>
      <c r="I44" s="136"/>
    </row>
    <row r="45" spans="1:9" s="20" customFormat="1">
      <c r="A45" s="195" t="s">
        <v>450</v>
      </c>
      <c r="B45" s="325">
        <v>0</v>
      </c>
      <c r="C45" s="324">
        <v>14394.054</v>
      </c>
      <c r="D45" s="378">
        <v>14394.054</v>
      </c>
      <c r="E45" s="358">
        <v>0</v>
      </c>
      <c r="F45" s="324">
        <v>8704.58</v>
      </c>
      <c r="G45" s="378">
        <v>8704.58</v>
      </c>
      <c r="H45" s="136"/>
      <c r="I45" s="136"/>
    </row>
    <row r="46" spans="1:9" s="20" customFormat="1">
      <c r="A46" s="195" t="s">
        <v>524</v>
      </c>
      <c r="B46" s="325">
        <v>0</v>
      </c>
      <c r="C46" s="324">
        <v>1811245.932</v>
      </c>
      <c r="D46" s="378">
        <v>1811245.932</v>
      </c>
      <c r="E46" s="358">
        <v>0</v>
      </c>
      <c r="F46" s="324">
        <v>541055.21899999992</v>
      </c>
      <c r="G46" s="378">
        <v>541055.21899999992</v>
      </c>
      <c r="H46" s="136"/>
      <c r="I46" s="136"/>
    </row>
    <row r="47" spans="1:9" s="20" customFormat="1">
      <c r="A47" s="195" t="s">
        <v>1457</v>
      </c>
      <c r="B47" s="325">
        <v>0</v>
      </c>
      <c r="C47" s="324">
        <v>6737.549</v>
      </c>
      <c r="D47" s="378">
        <v>6737.549</v>
      </c>
      <c r="E47" s="325"/>
      <c r="F47" s="324"/>
      <c r="G47" s="378"/>
      <c r="H47" s="136"/>
      <c r="I47" s="136"/>
    </row>
    <row r="48" spans="1:9" s="20" customFormat="1">
      <c r="A48" s="195" t="s">
        <v>1257</v>
      </c>
      <c r="B48" s="325">
        <v>0</v>
      </c>
      <c r="C48" s="324">
        <v>1982373.9169999999</v>
      </c>
      <c r="D48" s="378">
        <v>1982373.9169999999</v>
      </c>
      <c r="E48" s="325"/>
      <c r="F48" s="324">
        <v>0</v>
      </c>
      <c r="G48" s="378">
        <v>0</v>
      </c>
      <c r="H48" s="136"/>
      <c r="I48" s="136"/>
    </row>
    <row r="49" spans="1:10" s="20" customFormat="1" ht="13.8" thickBot="1">
      <c r="A49" s="196" t="s">
        <v>3</v>
      </c>
      <c r="B49" s="447">
        <f t="shared" ref="B49:G49" si="0">-SUM(B12:B48)</f>
        <v>-368399.18099999998</v>
      </c>
      <c r="C49" s="447">
        <f t="shared" si="0"/>
        <v>-45759994.552000001</v>
      </c>
      <c r="D49" s="447">
        <f t="shared" si="0"/>
        <v>-46128393.73300001</v>
      </c>
      <c r="E49" s="447">
        <f t="shared" si="0"/>
        <v>-187282.30400000003</v>
      </c>
      <c r="F49" s="447">
        <f t="shared" si="0"/>
        <v>-21982274.811000004</v>
      </c>
      <c r="G49" s="447">
        <f t="shared" si="0"/>
        <v>-22169557.115000006</v>
      </c>
      <c r="H49" s="136"/>
      <c r="I49" s="136"/>
    </row>
    <row r="50" spans="1:10" s="20" customFormat="1">
      <c r="A50" s="77"/>
      <c r="B50" s="197"/>
      <c r="C50" s="197"/>
      <c r="D50" s="197"/>
      <c r="E50" s="77"/>
      <c r="F50" s="77"/>
      <c r="G50" s="383"/>
      <c r="H50" s="136"/>
      <c r="I50" s="136"/>
    </row>
    <row r="51" spans="1:10" s="20" customFormat="1">
      <c r="A51" s="77"/>
      <c r="B51" s="77"/>
      <c r="C51" s="383"/>
      <c r="D51" s="77"/>
      <c r="E51" s="383"/>
      <c r="F51" s="383"/>
      <c r="G51" s="383"/>
      <c r="H51" s="136"/>
      <c r="I51" s="136"/>
    </row>
    <row r="52" spans="1:10" s="20" customFormat="1">
      <c r="A52" s="77"/>
      <c r="B52" s="77"/>
      <c r="C52" s="77"/>
      <c r="D52" s="77"/>
      <c r="E52" s="77"/>
      <c r="F52" s="77"/>
      <c r="G52" s="136"/>
      <c r="H52" s="136"/>
      <c r="I52" s="136"/>
    </row>
    <row r="53" spans="1:10" s="20" customFormat="1">
      <c r="A53" s="77"/>
      <c r="B53" s="77"/>
      <c r="C53" s="77"/>
      <c r="D53" s="77"/>
      <c r="E53" s="77"/>
      <c r="F53" s="77"/>
      <c r="G53" s="136"/>
      <c r="H53" s="136"/>
      <c r="I53" s="136"/>
    </row>
    <row r="54" spans="1:10" s="20" customFormat="1">
      <c r="A54" s="77"/>
      <c r="B54" s="77"/>
      <c r="C54" s="77"/>
      <c r="D54" s="77"/>
      <c r="E54" s="77"/>
      <c r="F54" s="77"/>
      <c r="G54" s="77"/>
      <c r="H54" s="136"/>
      <c r="I54" s="136"/>
    </row>
    <row r="55" spans="1:10" s="20" customFormat="1">
      <c r="A55" s="77"/>
      <c r="B55" s="77"/>
      <c r="C55" s="77"/>
      <c r="D55" s="77"/>
      <c r="E55" s="77"/>
      <c r="F55" s="77"/>
      <c r="G55" s="77"/>
      <c r="H55" s="136"/>
      <c r="I55" s="136"/>
    </row>
    <row r="56" spans="1:10" s="20" customFormat="1">
      <c r="A56" s="77"/>
      <c r="B56" s="77"/>
      <c r="C56" s="77"/>
      <c r="D56" s="77"/>
      <c r="E56" s="77"/>
      <c r="F56" s="77"/>
      <c r="G56" s="77"/>
      <c r="H56" s="136"/>
      <c r="I56" s="136"/>
    </row>
    <row r="57" spans="1:10" s="20" customFormat="1">
      <c r="A57" s="77"/>
      <c r="B57" s="77"/>
      <c r="C57" s="77"/>
      <c r="D57" s="77"/>
      <c r="E57" s="77"/>
      <c r="F57" s="77"/>
      <c r="G57" s="77"/>
      <c r="H57" s="136"/>
      <c r="I57" s="136"/>
    </row>
    <row r="58" spans="1:10" s="20" customFormat="1">
      <c r="A58" s="164"/>
      <c r="B58" s="164"/>
      <c r="C58" s="34"/>
      <c r="D58" s="34"/>
      <c r="E58" s="34"/>
      <c r="F58" s="34"/>
      <c r="G58" s="164"/>
      <c r="H58" s="136"/>
      <c r="I58" s="136"/>
    </row>
    <row r="59" spans="1:10" s="34" customFormat="1">
      <c r="A59" s="164"/>
      <c r="B59" s="164"/>
      <c r="G59" s="164"/>
      <c r="H59" s="136"/>
      <c r="I59" s="136"/>
      <c r="J59" s="164"/>
    </row>
    <row r="60" spans="1:10" s="34" customFormat="1">
      <c r="A60" s="164"/>
      <c r="B60" s="164"/>
      <c r="G60" s="164"/>
      <c r="H60" s="136"/>
      <c r="I60" s="136"/>
      <c r="J60" s="164"/>
    </row>
    <row r="61" spans="1:10">
      <c r="A61" s="164"/>
      <c r="B61" s="164"/>
      <c r="C61" s="34"/>
      <c r="D61" s="34"/>
      <c r="E61" s="34"/>
      <c r="F61" s="34"/>
      <c r="G61" s="164"/>
      <c r="H61" s="136"/>
      <c r="I61" s="136"/>
    </row>
    <row r="62" spans="1:10">
      <c r="H62" s="136"/>
      <c r="I62" s="136"/>
    </row>
    <row r="63" spans="1:10">
      <c r="H63" s="136"/>
      <c r="I63" s="136"/>
    </row>
    <row r="64" spans="1:10">
      <c r="H64" s="136"/>
      <c r="I64" s="136"/>
    </row>
    <row r="65" spans="8:9">
      <c r="H65" s="136"/>
      <c r="I65" s="136"/>
    </row>
    <row r="66" spans="8:9">
      <c r="H66" s="136"/>
      <c r="I66" s="136"/>
    </row>
    <row r="67" spans="8:9">
      <c r="H67" s="136"/>
      <c r="I67" s="136"/>
    </row>
    <row r="68" spans="8:9">
      <c r="H68" s="136"/>
      <c r="I68" s="136"/>
    </row>
    <row r="69" spans="8:9">
      <c r="H69" s="136"/>
      <c r="I69" s="136"/>
    </row>
    <row r="70" spans="8:9">
      <c r="H70" s="136"/>
      <c r="I70" s="136"/>
    </row>
    <row r="71" spans="8:9">
      <c r="H71" s="136"/>
      <c r="I71" s="136"/>
    </row>
    <row r="72" spans="8:9">
      <c r="H72" s="136"/>
      <c r="I72" s="136"/>
    </row>
    <row r="73" spans="8:9">
      <c r="H73" s="136"/>
      <c r="I73" s="136"/>
    </row>
    <row r="74" spans="8:9">
      <c r="H74" s="136"/>
      <c r="I74" s="136"/>
    </row>
    <row r="75" spans="8:9">
      <c r="H75" s="136"/>
      <c r="I75" s="136"/>
    </row>
    <row r="76" spans="8:9">
      <c r="H76" s="136"/>
      <c r="I76" s="136"/>
    </row>
    <row r="77" spans="8:9">
      <c r="H77" s="136"/>
      <c r="I77" s="136"/>
    </row>
    <row r="78" spans="8:9">
      <c r="H78" s="136"/>
      <c r="I78" s="136"/>
    </row>
    <row r="79" spans="8:9">
      <c r="H79" s="136"/>
      <c r="I79" s="136"/>
    </row>
    <row r="80" spans="8:9">
      <c r="H80" s="136"/>
      <c r="I80" s="136"/>
    </row>
    <row r="81" spans="8:9">
      <c r="H81" s="136"/>
      <c r="I81" s="136"/>
    </row>
    <row r="82" spans="8:9">
      <c r="H82" s="136"/>
      <c r="I82" s="136"/>
    </row>
    <row r="83" spans="8:9">
      <c r="H83" s="136"/>
      <c r="I83" s="136"/>
    </row>
    <row r="84" spans="8:9">
      <c r="H84" s="136"/>
      <c r="I84" s="136"/>
    </row>
    <row r="85" spans="8:9">
      <c r="H85" s="136"/>
      <c r="I85" s="136"/>
    </row>
    <row r="86" spans="8:9">
      <c r="H86" s="136"/>
      <c r="I86" s="136"/>
    </row>
    <row r="87" spans="8:9">
      <c r="H87" s="136"/>
      <c r="I87" s="136"/>
    </row>
    <row r="88" spans="8:9">
      <c r="H88" s="136"/>
      <c r="I88" s="136"/>
    </row>
    <row r="89" spans="8:9">
      <c r="H89" s="136"/>
      <c r="I89" s="136"/>
    </row>
    <row r="90" spans="8:9">
      <c r="H90" s="136"/>
      <c r="I90" s="136"/>
    </row>
    <row r="91" spans="8:9">
      <c r="H91" s="136"/>
      <c r="I91" s="136"/>
    </row>
    <row r="92" spans="8:9">
      <c r="H92" s="136"/>
      <c r="I92" s="136"/>
    </row>
    <row r="93" spans="8:9">
      <c r="H93" s="136"/>
      <c r="I93" s="136"/>
    </row>
    <row r="94" spans="8:9">
      <c r="H94" s="136"/>
      <c r="I94" s="136"/>
    </row>
    <row r="95" spans="8:9">
      <c r="H95" s="136"/>
      <c r="I95" s="136"/>
    </row>
    <row r="96" spans="8:9">
      <c r="H96" s="136"/>
      <c r="I96" s="136"/>
    </row>
    <row r="97" spans="8:9">
      <c r="H97" s="136"/>
      <c r="I97" s="136"/>
    </row>
    <row r="98" spans="8:9">
      <c r="H98" s="136"/>
      <c r="I98" s="136"/>
    </row>
    <row r="99" spans="8:9">
      <c r="H99" s="136"/>
      <c r="I99" s="136"/>
    </row>
    <row r="100" spans="8:9">
      <c r="H100" s="136"/>
      <c r="I100" s="136"/>
    </row>
  </sheetData>
  <sortState xmlns:xlrd2="http://schemas.microsoft.com/office/spreadsheetml/2017/richdata2" ref="H17:I39">
    <sortCondition ref="H17:H39"/>
  </sortState>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1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N36"/>
  <sheetViews>
    <sheetView showGridLines="0" zoomScale="80" zoomScaleNormal="80" workbookViewId="0"/>
  </sheetViews>
  <sheetFormatPr baseColWidth="10" defaultColWidth="11.44140625" defaultRowHeight="13.2"/>
  <cols>
    <col min="1" max="1" width="38" style="48" customWidth="1"/>
    <col min="2" max="2" width="15.33203125" style="48" customWidth="1"/>
    <col min="3" max="3" width="16.6640625" style="48" customWidth="1"/>
    <col min="4" max="4" width="4.88671875" style="48" customWidth="1"/>
    <col min="5" max="5" width="27.6640625" style="48" customWidth="1"/>
    <col min="6" max="6" width="15.109375" style="48" customWidth="1"/>
    <col min="7" max="7" width="16.44140625" style="48" customWidth="1"/>
    <col min="8" max="10" width="11.44140625" style="48"/>
    <col min="11" max="16384" width="11.44140625" style="21"/>
  </cols>
  <sheetData>
    <row r="1" spans="1:14">
      <c r="A1" s="48" t="str">
        <f>Indice!C1</f>
        <v>GRUPO VAZQUEZ S.A.E.</v>
      </c>
      <c r="E1" s="163" t="s">
        <v>105</v>
      </c>
    </row>
    <row r="5" spans="1:14">
      <c r="A5" s="569" t="s">
        <v>227</v>
      </c>
      <c r="B5" s="569"/>
      <c r="C5" s="569"/>
      <c r="D5" s="569"/>
      <c r="E5" s="569"/>
      <c r="F5" s="124"/>
      <c r="G5" s="124"/>
      <c r="K5" s="48"/>
      <c r="L5" s="48"/>
      <c r="M5" s="48"/>
      <c r="N5" s="48"/>
    </row>
    <row r="6" spans="1:14">
      <c r="A6" s="202" t="s">
        <v>178</v>
      </c>
      <c r="B6" s="585"/>
      <c r="C6" s="585"/>
      <c r="D6" s="63"/>
      <c r="E6" s="63"/>
      <c r="F6" s="65"/>
      <c r="K6" s="48"/>
      <c r="L6" s="48"/>
      <c r="M6" s="48"/>
      <c r="N6" s="48"/>
    </row>
    <row r="7" spans="1:14">
      <c r="A7" s="149"/>
      <c r="D7" s="63"/>
      <c r="E7" s="63"/>
      <c r="F7" s="65"/>
      <c r="K7" s="48"/>
      <c r="L7" s="48"/>
      <c r="M7" s="48"/>
      <c r="N7" s="48"/>
    </row>
    <row r="8" spans="1:14">
      <c r="A8" s="66" t="s">
        <v>113</v>
      </c>
      <c r="B8" s="374" t="s">
        <v>1451</v>
      </c>
      <c r="C8" s="374" t="s">
        <v>1455</v>
      </c>
      <c r="D8" s="63"/>
      <c r="E8" s="66" t="s">
        <v>180</v>
      </c>
      <c r="F8" s="374" t="s">
        <v>1451</v>
      </c>
      <c r="G8" s="374" t="s">
        <v>1455</v>
      </c>
      <c r="K8" s="48"/>
      <c r="L8" s="48"/>
      <c r="M8" s="48"/>
      <c r="N8" s="48"/>
    </row>
    <row r="9" spans="1:14">
      <c r="A9" s="149" t="s">
        <v>469</v>
      </c>
      <c r="B9" s="326">
        <v>814720.19300000009</v>
      </c>
      <c r="C9" s="326">
        <v>1494677.1390000002</v>
      </c>
      <c r="D9" s="326"/>
      <c r="E9" s="326" t="s">
        <v>460</v>
      </c>
      <c r="F9" s="326">
        <v>-149663.546</v>
      </c>
      <c r="G9" s="326">
        <v>-691169.35400000005</v>
      </c>
      <c r="H9" s="27"/>
      <c r="K9" s="48"/>
      <c r="L9" s="48"/>
      <c r="M9" s="48"/>
      <c r="N9" s="48"/>
    </row>
    <row r="10" spans="1:14">
      <c r="A10" s="149" t="s">
        <v>516</v>
      </c>
      <c r="B10" s="326">
        <v>2493.5619999999999</v>
      </c>
      <c r="C10" s="326">
        <v>43922.358999999997</v>
      </c>
      <c r="D10" s="326"/>
      <c r="E10" s="326" t="s">
        <v>461</v>
      </c>
      <c r="F10" s="326">
        <v>-5676360.2149999999</v>
      </c>
      <c r="G10" s="326">
        <v>-3123391.6269999999</v>
      </c>
      <c r="H10" s="27"/>
      <c r="K10" s="48"/>
      <c r="L10" s="48"/>
      <c r="M10" s="48"/>
      <c r="N10" s="48"/>
    </row>
    <row r="11" spans="1:14">
      <c r="A11" s="48" t="s">
        <v>1223</v>
      </c>
      <c r="B11" s="326">
        <v>433558.19400000002</v>
      </c>
      <c r="C11" s="326">
        <v>1965.627</v>
      </c>
      <c r="D11" s="326"/>
      <c r="E11" s="326" t="s">
        <v>462</v>
      </c>
      <c r="F11" s="326">
        <v>0</v>
      </c>
      <c r="G11" s="326">
        <v>0</v>
      </c>
      <c r="H11" s="27"/>
      <c r="K11" s="48"/>
      <c r="L11" s="48"/>
      <c r="M11" s="48"/>
      <c r="N11" s="48"/>
    </row>
    <row r="12" spans="1:14">
      <c r="A12" s="66" t="s">
        <v>3</v>
      </c>
      <c r="B12" s="327">
        <f>SUM($B$9:B11)</f>
        <v>1250771.949</v>
      </c>
      <c r="C12" s="327">
        <f>SUM($C$9:C10)</f>
        <v>1538599.4980000001</v>
      </c>
      <c r="D12" s="326"/>
      <c r="E12" s="326" t="s">
        <v>501</v>
      </c>
      <c r="F12" s="326">
        <v>-1013528.223</v>
      </c>
      <c r="G12" s="326">
        <v>-397277.179</v>
      </c>
      <c r="H12" s="27"/>
      <c r="K12" s="48"/>
      <c r="L12" s="48"/>
      <c r="M12" s="48"/>
      <c r="N12" s="48"/>
    </row>
    <row r="13" spans="1:14">
      <c r="A13" s="12"/>
      <c r="B13" s="12"/>
      <c r="C13" s="12"/>
      <c r="D13" s="326"/>
      <c r="E13" s="326" t="s">
        <v>1466</v>
      </c>
      <c r="F13" s="326">
        <v>-50000000</v>
      </c>
      <c r="G13" s="326">
        <v>0</v>
      </c>
      <c r="K13" s="48"/>
      <c r="L13" s="48"/>
      <c r="M13" s="48"/>
      <c r="N13" s="48"/>
    </row>
    <row r="14" spans="1:14">
      <c r="A14" s="21"/>
      <c r="B14" s="21"/>
      <c r="C14" s="21"/>
      <c r="D14" s="326"/>
      <c r="E14" s="328" t="s">
        <v>3</v>
      </c>
      <c r="F14" s="327">
        <f>SUM(F9:F13)</f>
        <v>-56839551.983999997</v>
      </c>
      <c r="G14" s="327">
        <f>SUM(G9:G13)</f>
        <v>-4211838.16</v>
      </c>
      <c r="K14" s="48"/>
      <c r="L14" s="48"/>
      <c r="M14" s="48"/>
      <c r="N14" s="48"/>
    </row>
    <row r="15" spans="1:14">
      <c r="A15" s="21"/>
      <c r="B15" s="21"/>
      <c r="C15" s="21"/>
      <c r="D15" s="326"/>
      <c r="E15" s="329"/>
      <c r="F15" s="330"/>
      <c r="G15" s="12"/>
      <c r="K15" s="48"/>
      <c r="L15" s="48"/>
      <c r="M15" s="48"/>
      <c r="N15" s="48"/>
    </row>
    <row r="16" spans="1:14">
      <c r="A16" s="137"/>
      <c r="B16" s="27"/>
      <c r="C16" s="27"/>
      <c r="D16" s="326"/>
      <c r="E16" s="63"/>
      <c r="F16" s="65"/>
      <c r="G16" s="65"/>
      <c r="K16" s="48"/>
      <c r="L16" s="48"/>
      <c r="M16" s="48"/>
      <c r="N16" s="48"/>
    </row>
    <row r="17" spans="1:14">
      <c r="A17" s="137"/>
      <c r="B17" s="27"/>
      <c r="C17" s="27"/>
      <c r="D17" s="328"/>
      <c r="K17" s="48"/>
      <c r="L17" s="48"/>
      <c r="M17" s="48"/>
      <c r="N17" s="48"/>
    </row>
    <row r="18" spans="1:14">
      <c r="B18" s="27"/>
      <c r="D18" s="329"/>
      <c r="E18" s="66" t="s">
        <v>1180</v>
      </c>
      <c r="F18" s="374" t="s">
        <v>1451</v>
      </c>
      <c r="G18" s="374" t="s">
        <v>1455</v>
      </c>
      <c r="K18" s="48"/>
      <c r="L18" s="48"/>
      <c r="M18" s="48"/>
      <c r="N18" s="48"/>
    </row>
    <row r="19" spans="1:14">
      <c r="A19" s="137"/>
      <c r="B19" s="27"/>
      <c r="D19" s="63"/>
      <c r="E19" s="326" t="s">
        <v>1180</v>
      </c>
      <c r="F19" s="326">
        <v>0</v>
      </c>
      <c r="G19" s="326">
        <v>0</v>
      </c>
      <c r="K19" s="48"/>
      <c r="L19" s="48"/>
      <c r="M19" s="48"/>
      <c r="N19" s="48"/>
    </row>
    <row r="20" spans="1:14">
      <c r="A20" s="189"/>
      <c r="B20" s="27"/>
      <c r="D20" s="63"/>
      <c r="E20" s="328" t="s">
        <v>3</v>
      </c>
      <c r="F20" s="327">
        <f>SUM(F19:F19)</f>
        <v>0</v>
      </c>
      <c r="G20" s="327">
        <f>SUM(G19:G19)</f>
        <v>0</v>
      </c>
      <c r="K20" s="48"/>
      <c r="L20" s="48"/>
      <c r="M20" s="48"/>
      <c r="N20" s="48"/>
    </row>
    <row r="21" spans="1:14">
      <c r="B21" s="27"/>
      <c r="C21" s="27"/>
      <c r="D21" s="63"/>
      <c r="E21" s="63"/>
      <c r="F21" s="65"/>
      <c r="K21" s="48"/>
      <c r="L21" s="48"/>
      <c r="M21" s="48"/>
      <c r="N21" s="48"/>
    </row>
    <row r="22" spans="1:14">
      <c r="A22" s="66" t="s">
        <v>1179</v>
      </c>
      <c r="B22" s="374" t="s">
        <v>1451</v>
      </c>
      <c r="C22" s="374" t="s">
        <v>1455</v>
      </c>
      <c r="D22" s="63"/>
      <c r="F22" s="65"/>
      <c r="K22" s="48"/>
      <c r="L22" s="48"/>
      <c r="M22" s="48"/>
      <c r="N22" s="48"/>
    </row>
    <row r="23" spans="1:14">
      <c r="A23" s="326" t="s">
        <v>459</v>
      </c>
      <c r="B23" s="326">
        <v>-474833.52899999998</v>
      </c>
      <c r="C23" s="326">
        <v>-474833.52899999998</v>
      </c>
      <c r="D23" s="63"/>
      <c r="F23" s="65"/>
      <c r="K23" s="48"/>
      <c r="L23" s="48"/>
      <c r="M23" s="48"/>
      <c r="N23" s="48"/>
    </row>
    <row r="24" spans="1:14">
      <c r="A24" s="326" t="s">
        <v>525</v>
      </c>
      <c r="B24" s="326">
        <v>-871508.50800000003</v>
      </c>
      <c r="C24" s="326">
        <v>0</v>
      </c>
      <c r="D24" s="63"/>
      <c r="E24" s="63"/>
      <c r="F24" s="65"/>
      <c r="K24" s="48"/>
      <c r="L24" s="48"/>
      <c r="M24" s="48"/>
      <c r="N24" s="48"/>
    </row>
    <row r="25" spans="1:14">
      <c r="A25" s="328" t="s">
        <v>3</v>
      </c>
      <c r="B25" s="327">
        <f>SUM(B23:B24)</f>
        <v>-1346342.037</v>
      </c>
      <c r="C25" s="327">
        <f>SUM(C23:C24)</f>
        <v>-474833.52899999998</v>
      </c>
      <c r="D25" s="63"/>
      <c r="E25" s="63"/>
      <c r="F25" s="65"/>
      <c r="K25" s="48"/>
      <c r="L25" s="48"/>
      <c r="M25" s="48"/>
      <c r="N25" s="48"/>
    </row>
    <row r="26" spans="1:14">
      <c r="A26" s="21"/>
      <c r="B26" s="21"/>
      <c r="C26" s="21"/>
      <c r="D26" s="63"/>
      <c r="E26" s="63"/>
      <c r="F26" s="65"/>
    </row>
    <row r="27" spans="1:14">
      <c r="A27" s="21"/>
      <c r="B27" s="21"/>
      <c r="C27" s="21"/>
      <c r="D27" s="63"/>
      <c r="E27" s="63"/>
      <c r="F27" s="65"/>
    </row>
    <row r="28" spans="1:14">
      <c r="A28" s="21"/>
      <c r="B28" s="21"/>
      <c r="C28" s="21"/>
      <c r="D28" s="63"/>
      <c r="E28" s="63"/>
      <c r="F28" s="65"/>
    </row>
    <row r="29" spans="1:14">
      <c r="A29" s="21"/>
      <c r="B29" s="21"/>
      <c r="C29" s="21"/>
      <c r="D29" s="63"/>
      <c r="E29" s="63"/>
      <c r="F29" s="65"/>
    </row>
    <row r="30" spans="1:14">
      <c r="A30" s="21"/>
      <c r="B30" s="21"/>
      <c r="C30" s="21"/>
      <c r="D30" s="63"/>
      <c r="E30" s="63"/>
      <c r="F30" s="65"/>
    </row>
    <row r="31" spans="1:14">
      <c r="A31" s="21"/>
      <c r="B31" s="21"/>
      <c r="C31" s="21"/>
      <c r="D31" s="63"/>
      <c r="E31" s="63"/>
      <c r="F31" s="65"/>
    </row>
    <row r="32" spans="1:14">
      <c r="A32" s="21"/>
      <c r="D32" s="63"/>
      <c r="E32" s="63"/>
      <c r="F32" s="65"/>
    </row>
    <row r="33" spans="1:4">
      <c r="A33" s="21"/>
      <c r="D33" s="63"/>
    </row>
    <row r="34" spans="1:4">
      <c r="D34" s="63"/>
    </row>
    <row r="35" spans="1:4">
      <c r="D35" s="63"/>
    </row>
    <row r="36" spans="1:4">
      <c r="D36" s="63"/>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O21"/>
  <sheetViews>
    <sheetView showGridLines="0" zoomScale="90" zoomScaleNormal="90" workbookViewId="0"/>
  </sheetViews>
  <sheetFormatPr baseColWidth="10" defaultColWidth="11.44140625" defaultRowHeight="13.2"/>
  <cols>
    <col min="1" max="1" width="35.88671875" style="48" customWidth="1"/>
    <col min="2" max="2" width="18.44140625" style="48" customWidth="1"/>
    <col min="3" max="3" width="16.6640625" style="48" customWidth="1"/>
    <col min="4" max="4" width="11.44140625" style="48"/>
    <col min="5" max="5" width="25.6640625" style="48" customWidth="1"/>
    <col min="6" max="6" width="17.33203125" style="48" customWidth="1"/>
    <col min="7" max="7" width="16" style="48" customWidth="1"/>
    <col min="8" max="9" width="11.44140625" style="48"/>
    <col min="10" max="16384" width="11.44140625" style="21"/>
  </cols>
  <sheetData>
    <row r="1" spans="1:15">
      <c r="A1" s="48" t="str">
        <f>Indice!C1</f>
        <v>GRUPO VAZQUEZ S.A.E.</v>
      </c>
      <c r="E1" s="163" t="s">
        <v>105</v>
      </c>
    </row>
    <row r="5" spans="1:15">
      <c r="A5" s="91" t="s">
        <v>465</v>
      </c>
      <c r="B5" s="91"/>
      <c r="C5" s="91"/>
      <c r="D5" s="91"/>
      <c r="E5" s="91"/>
      <c r="F5" s="91"/>
      <c r="G5" s="91"/>
      <c r="H5" s="10"/>
      <c r="I5" s="10"/>
      <c r="J5" s="10"/>
      <c r="K5" s="10"/>
      <c r="L5" s="10"/>
      <c r="M5" s="10"/>
      <c r="N5" s="10"/>
    </row>
    <row r="6" spans="1:15">
      <c r="A6" s="200" t="s">
        <v>178</v>
      </c>
    </row>
    <row r="7" spans="1:15">
      <c r="C7" s="190"/>
    </row>
    <row r="8" spans="1:15">
      <c r="A8" s="7" t="s">
        <v>468</v>
      </c>
      <c r="B8" s="374" t="s">
        <v>1451</v>
      </c>
      <c r="C8" s="374" t="s">
        <v>1455</v>
      </c>
      <c r="D8" s="10"/>
      <c r="E8" s="7" t="s">
        <v>466</v>
      </c>
      <c r="F8" s="374" t="s">
        <v>1451</v>
      </c>
      <c r="G8" s="374" t="s">
        <v>1455</v>
      </c>
      <c r="H8" s="10"/>
      <c r="I8" s="10"/>
      <c r="J8" s="10"/>
      <c r="K8" s="10"/>
      <c r="L8" s="10"/>
      <c r="M8" s="10"/>
      <c r="N8" s="10"/>
    </row>
    <row r="9" spans="1:15">
      <c r="A9" s="10" t="s">
        <v>427</v>
      </c>
      <c r="B9" s="27">
        <v>18283011.451000001</v>
      </c>
      <c r="C9" s="27">
        <v>10552532.057</v>
      </c>
      <c r="D9" s="27"/>
      <c r="E9" s="27" t="s">
        <v>467</v>
      </c>
      <c r="F9" s="27">
        <v>35403415.523000002</v>
      </c>
      <c r="G9" s="27">
        <v>-888512.01800000004</v>
      </c>
      <c r="H9" s="15"/>
      <c r="I9" s="10"/>
      <c r="J9" s="10"/>
      <c r="K9" s="10"/>
      <c r="L9" s="10"/>
      <c r="M9" s="10"/>
      <c r="N9" s="10"/>
    </row>
    <row r="10" spans="1:15">
      <c r="A10" s="10" t="s">
        <v>526</v>
      </c>
      <c r="B10" s="27">
        <v>32059499.955999997</v>
      </c>
      <c r="C10" s="27">
        <v>15058009.237</v>
      </c>
      <c r="D10" s="27"/>
      <c r="E10" s="322" t="s">
        <v>514</v>
      </c>
      <c r="F10" s="321">
        <f>SUM($F9:F9)</f>
        <v>35403415.523000002</v>
      </c>
      <c r="G10" s="321">
        <f>SUM($G9:G9)</f>
        <v>-888512.01800000004</v>
      </c>
      <c r="H10" s="15"/>
      <c r="I10" s="10"/>
      <c r="J10" s="10"/>
      <c r="K10" s="10"/>
      <c r="L10" s="10"/>
      <c r="M10" s="10"/>
      <c r="N10" s="10"/>
    </row>
    <row r="11" spans="1:15" s="12" customFormat="1">
      <c r="A11" s="10" t="s">
        <v>515</v>
      </c>
      <c r="B11" s="27">
        <v>37180.678</v>
      </c>
      <c r="C11" s="27">
        <v>194833.321</v>
      </c>
      <c r="D11" s="27"/>
      <c r="F11" s="367"/>
      <c r="G11" s="367"/>
      <c r="H11" s="201"/>
      <c r="I11" s="7"/>
      <c r="J11" s="7"/>
      <c r="K11" s="7"/>
      <c r="L11" s="7"/>
      <c r="M11" s="7"/>
      <c r="N11" s="7"/>
    </row>
    <row r="12" spans="1:15">
      <c r="A12" s="7" t="s">
        <v>183</v>
      </c>
      <c r="B12" s="321">
        <f>SUM($B9:B11)</f>
        <v>50379692.085000001</v>
      </c>
      <c r="C12" s="321">
        <f>SUM($C9:C11)</f>
        <v>25805374.614999998</v>
      </c>
      <c r="D12" s="322"/>
      <c r="E12" s="27"/>
      <c r="F12" s="27"/>
      <c r="G12" s="27"/>
      <c r="H12" s="15"/>
      <c r="I12" s="10"/>
      <c r="J12" s="10"/>
      <c r="K12" s="10"/>
      <c r="L12" s="10"/>
      <c r="M12" s="10"/>
      <c r="N12" s="10"/>
      <c r="O12" s="10"/>
    </row>
    <row r="13" spans="1:15">
      <c r="A13" s="10"/>
      <c r="B13" s="247"/>
      <c r="C13" s="247"/>
      <c r="D13" s="27"/>
      <c r="E13" s="21"/>
      <c r="F13" s="21"/>
      <c r="G13" s="21"/>
    </row>
    <row r="14" spans="1:15">
      <c r="D14" s="21"/>
      <c r="E14" s="21"/>
      <c r="F14" s="21"/>
      <c r="G14" s="21"/>
      <c r="H14" s="10"/>
      <c r="I14" s="10"/>
      <c r="J14" s="10"/>
      <c r="K14" s="10"/>
      <c r="L14" s="10"/>
      <c r="M14" s="10"/>
      <c r="N14" s="10"/>
      <c r="O14" s="10"/>
    </row>
    <row r="15" spans="1:15">
      <c r="A15" s="27"/>
      <c r="B15" s="27"/>
      <c r="C15" s="27"/>
      <c r="E15" s="137"/>
      <c r="F15" s="27"/>
      <c r="G15" s="27"/>
      <c r="H15" s="10"/>
      <c r="I15" s="10"/>
      <c r="J15" s="10"/>
      <c r="K15" s="10"/>
      <c r="L15" s="10"/>
    </row>
    <row r="16" spans="1:15">
      <c r="A16" s="137"/>
      <c r="B16" s="27"/>
      <c r="C16" s="27"/>
      <c r="E16" s="10"/>
      <c r="F16" s="10"/>
      <c r="G16" s="10"/>
      <c r="H16" s="10"/>
      <c r="I16" s="10"/>
      <c r="J16" s="10"/>
      <c r="K16" s="10"/>
      <c r="L16" s="10"/>
    </row>
    <row r="17" spans="1:12">
      <c r="A17" s="137"/>
      <c r="B17" s="27"/>
      <c r="C17" s="27"/>
      <c r="E17" s="10"/>
      <c r="F17" s="10"/>
      <c r="G17" s="10"/>
      <c r="H17" s="10"/>
      <c r="I17" s="10"/>
      <c r="J17" s="10"/>
      <c r="K17" s="10"/>
      <c r="L17" s="10"/>
    </row>
    <row r="18" spans="1:12">
      <c r="C18" s="27"/>
      <c r="E18" s="10"/>
      <c r="F18" s="10"/>
      <c r="G18" s="10"/>
      <c r="H18" s="10"/>
      <c r="I18" s="10"/>
      <c r="J18" s="10"/>
      <c r="K18" s="10"/>
      <c r="L18" s="10"/>
    </row>
    <row r="19" spans="1:12">
      <c r="C19" s="15"/>
      <c r="E19" s="10"/>
      <c r="F19" s="10"/>
      <c r="G19" s="10"/>
      <c r="H19" s="10"/>
      <c r="I19" s="10"/>
      <c r="J19" s="10"/>
      <c r="K19" s="10"/>
      <c r="L19" s="10"/>
    </row>
    <row r="20" spans="1:12">
      <c r="C20" s="15"/>
      <c r="H20" s="10"/>
      <c r="I20" s="10"/>
      <c r="J20" s="10"/>
      <c r="K20" s="10"/>
      <c r="L20" s="10"/>
    </row>
    <row r="21" spans="1:1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1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V14"/>
  <sheetViews>
    <sheetView showGridLines="0" zoomScale="90" zoomScaleNormal="90" workbookViewId="0"/>
  </sheetViews>
  <sheetFormatPr baseColWidth="10" defaultColWidth="11.44140625" defaultRowHeight="13.2"/>
  <cols>
    <col min="1" max="1" width="38" style="48" customWidth="1"/>
    <col min="2" max="2" width="16.5546875" style="48" customWidth="1"/>
    <col min="3" max="3" width="18.44140625" style="48" customWidth="1"/>
    <col min="4" max="19" width="11.44140625" style="48"/>
    <col min="20" max="16384" width="11.44140625" style="21"/>
  </cols>
  <sheetData>
    <row r="1" spans="1:22">
      <c r="A1" s="48" t="str">
        <f>Indice!C1</f>
        <v>GRUPO VAZQUEZ S.A.E.</v>
      </c>
      <c r="E1" s="163" t="s">
        <v>105</v>
      </c>
    </row>
    <row r="5" spans="1:22" ht="15.75" customHeight="1">
      <c r="A5" s="91" t="s">
        <v>1012</v>
      </c>
      <c r="B5" s="87"/>
      <c r="C5" s="87"/>
      <c r="D5" s="87"/>
      <c r="E5" s="87"/>
      <c r="F5" s="149"/>
      <c r="G5" s="65"/>
      <c r="T5" s="48"/>
      <c r="U5" s="48"/>
      <c r="V5" s="48"/>
    </row>
    <row r="6" spans="1:22" ht="15.75" customHeight="1">
      <c r="A6" s="202" t="s">
        <v>178</v>
      </c>
      <c r="B6" s="199"/>
      <c r="C6" s="76"/>
      <c r="D6" s="76"/>
      <c r="E6" s="76"/>
      <c r="F6" s="149"/>
      <c r="G6" s="65"/>
      <c r="T6" s="48"/>
      <c r="U6" s="48"/>
      <c r="V6" s="48"/>
    </row>
    <row r="7" spans="1:22">
      <c r="A7" s="149"/>
      <c r="B7" s="585"/>
      <c r="C7" s="585"/>
      <c r="D7" s="63"/>
      <c r="E7" s="63"/>
      <c r="F7" s="149"/>
      <c r="G7" s="65"/>
      <c r="T7" s="48"/>
      <c r="U7" s="48"/>
      <c r="V7" s="48"/>
    </row>
    <row r="8" spans="1:22">
      <c r="A8" s="149"/>
      <c r="D8" s="63"/>
      <c r="E8" s="63"/>
      <c r="F8" s="149"/>
      <c r="G8" s="65"/>
      <c r="T8" s="48"/>
      <c r="U8" s="48"/>
      <c r="V8" s="48"/>
    </row>
    <row r="9" spans="1:22">
      <c r="A9" s="66" t="s">
        <v>115</v>
      </c>
      <c r="B9" s="374" t="s">
        <v>1451</v>
      </c>
      <c r="C9" s="374" t="s">
        <v>1455</v>
      </c>
      <c r="D9" s="63"/>
      <c r="E9" s="63"/>
      <c r="F9" s="149"/>
      <c r="G9" s="65"/>
      <c r="T9" s="48"/>
      <c r="U9" s="48"/>
      <c r="V9" s="48"/>
    </row>
    <row r="10" spans="1:22">
      <c r="A10" s="149" t="s">
        <v>1013</v>
      </c>
      <c r="B10" s="385">
        <v>0</v>
      </c>
      <c r="C10" s="326">
        <v>0</v>
      </c>
      <c r="D10" s="63"/>
      <c r="E10" s="63"/>
      <c r="F10" s="149"/>
      <c r="G10" s="65"/>
      <c r="T10" s="48"/>
      <c r="U10" s="48"/>
      <c r="V10" s="48"/>
    </row>
    <row r="11" spans="1:22">
      <c r="A11" s="66" t="s">
        <v>3</v>
      </c>
      <c r="B11" s="198">
        <f>SUM(B10:B10)</f>
        <v>0</v>
      </c>
      <c r="C11" s="321">
        <f>SUM(C10:C10)</f>
        <v>0</v>
      </c>
      <c r="D11" s="63"/>
      <c r="E11" s="63"/>
      <c r="F11" s="149"/>
      <c r="G11" s="65"/>
      <c r="T11" s="48"/>
    </row>
    <row r="12" spans="1:22">
      <c r="A12" s="149"/>
      <c r="B12" s="402"/>
      <c r="C12" s="63"/>
      <c r="D12" s="63"/>
      <c r="E12" s="63"/>
      <c r="F12" s="149"/>
      <c r="G12" s="65"/>
      <c r="T12" s="48"/>
    </row>
    <row r="13" spans="1:22">
      <c r="A13" s="21"/>
      <c r="F13" s="149"/>
      <c r="G13" s="65"/>
      <c r="T13" s="48"/>
      <c r="U13" s="48"/>
      <c r="V13" s="48"/>
    </row>
    <row r="14" spans="1:22">
      <c r="F14" s="149"/>
      <c r="G14" s="65"/>
      <c r="T14" s="48"/>
      <c r="U14" s="48"/>
      <c r="V14" s="48"/>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3"/>
  <sheetViews>
    <sheetView zoomScale="90" zoomScaleNormal="90" workbookViewId="0"/>
  </sheetViews>
  <sheetFormatPr baseColWidth="10" defaultColWidth="11.44140625" defaultRowHeight="13.2"/>
  <cols>
    <col min="1" max="1" width="38" style="48" customWidth="1"/>
    <col min="2" max="2" width="18.44140625" style="48" customWidth="1"/>
    <col min="3" max="3" width="17.6640625" style="48" customWidth="1"/>
    <col min="4" max="22" width="11.44140625" style="48"/>
    <col min="23" max="16384" width="11.44140625" style="21"/>
  </cols>
  <sheetData>
    <row r="1" spans="1:8">
      <c r="A1" s="48" t="str">
        <f>Indice!C1</f>
        <v>GRUPO VAZQUEZ S.A.E.</v>
      </c>
      <c r="E1" s="163" t="s">
        <v>105</v>
      </c>
    </row>
    <row r="5" spans="1:8">
      <c r="A5" s="91" t="s">
        <v>229</v>
      </c>
      <c r="B5" s="91"/>
      <c r="C5" s="91"/>
      <c r="D5" s="91"/>
      <c r="E5" s="91"/>
      <c r="F5" s="149"/>
      <c r="G5" s="65"/>
      <c r="H5" s="63"/>
    </row>
    <row r="6" spans="1:8">
      <c r="A6" s="586" t="s">
        <v>178</v>
      </c>
      <c r="B6" s="586"/>
      <c r="C6" s="63"/>
      <c r="D6" s="63"/>
      <c r="E6" s="63"/>
      <c r="F6" s="149"/>
      <c r="G6" s="65"/>
      <c r="H6" s="63"/>
    </row>
    <row r="7" spans="1:8">
      <c r="A7" s="149"/>
      <c r="B7" s="585"/>
      <c r="C7" s="585"/>
      <c r="D7" s="63"/>
      <c r="E7" s="63"/>
      <c r="F7" s="149"/>
      <c r="G7" s="65"/>
      <c r="H7" s="63"/>
    </row>
    <row r="8" spans="1:8">
      <c r="A8" s="149"/>
      <c r="D8" s="63"/>
      <c r="E8" s="63"/>
      <c r="F8" s="149"/>
      <c r="G8" s="65"/>
      <c r="H8" s="63"/>
    </row>
    <row r="9" spans="1:8">
      <c r="A9" s="66" t="s">
        <v>116</v>
      </c>
      <c r="B9" s="374" t="s">
        <v>1451</v>
      </c>
      <c r="C9" s="374" t="s">
        <v>1455</v>
      </c>
      <c r="D9" s="63"/>
      <c r="E9" s="63"/>
      <c r="F9" s="149"/>
      <c r="G9" s="65"/>
      <c r="H9" s="63"/>
    </row>
    <row r="10" spans="1:8">
      <c r="A10" s="149"/>
      <c r="B10" s="149"/>
      <c r="C10" s="149"/>
      <c r="D10" s="63"/>
      <c r="E10" s="63"/>
      <c r="F10" s="149"/>
      <c r="G10" s="65"/>
      <c r="H10" s="63"/>
    </row>
    <row r="11" spans="1:8" ht="27.75" customHeight="1">
      <c r="A11" s="149"/>
      <c r="B11" s="149"/>
      <c r="C11" s="149"/>
      <c r="D11" s="63"/>
      <c r="E11" s="63"/>
      <c r="F11" s="149"/>
      <c r="G11" s="65"/>
      <c r="H11" s="63"/>
    </row>
    <row r="12" spans="1:8">
      <c r="A12" s="66" t="s">
        <v>3</v>
      </c>
      <c r="B12" s="67">
        <f>SUM($B10:B11)</f>
        <v>0</v>
      </c>
      <c r="C12" s="67">
        <f>SUM($C10:C11)</f>
        <v>0</v>
      </c>
      <c r="D12" s="63"/>
      <c r="E12" s="63"/>
      <c r="F12" s="149"/>
      <c r="G12" s="65"/>
      <c r="H12" s="63"/>
    </row>
    <row r="13" spans="1:8">
      <c r="A13" s="149"/>
      <c r="B13" s="64"/>
      <c r="C13" s="63"/>
      <c r="D13" s="63"/>
      <c r="E13" s="63"/>
      <c r="F13" s="149"/>
      <c r="G13" s="65"/>
      <c r="H13" s="63"/>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S17"/>
  <sheetViews>
    <sheetView showGridLines="0" zoomScale="90" zoomScaleNormal="90" workbookViewId="0"/>
  </sheetViews>
  <sheetFormatPr baseColWidth="10" defaultColWidth="11.44140625" defaultRowHeight="13.2"/>
  <cols>
    <col min="1" max="1" width="37.44140625" style="48" customWidth="1"/>
    <col min="2" max="3" width="17.33203125" style="48" customWidth="1"/>
    <col min="4" max="19" width="11.44140625" style="48"/>
    <col min="20" max="16384" width="11.44140625" style="21"/>
  </cols>
  <sheetData>
    <row r="1" spans="1:7">
      <c r="A1" s="48" t="str">
        <f>Indice!C1</f>
        <v>GRUPO VAZQUEZ S.A.E.</v>
      </c>
      <c r="E1" s="163" t="s">
        <v>105</v>
      </c>
    </row>
    <row r="5" spans="1:7">
      <c r="A5" s="106" t="s">
        <v>231</v>
      </c>
      <c r="B5" s="106"/>
      <c r="C5" s="106"/>
      <c r="D5" s="106"/>
      <c r="E5" s="106"/>
      <c r="F5" s="149"/>
      <c r="G5" s="65"/>
    </row>
    <row r="6" spans="1:7">
      <c r="A6" s="149" t="s">
        <v>164</v>
      </c>
      <c r="B6" s="64"/>
      <c r="C6" s="63"/>
      <c r="D6" s="63"/>
      <c r="E6" s="63"/>
      <c r="F6" s="149"/>
      <c r="G6" s="65"/>
    </row>
    <row r="7" spans="1:7">
      <c r="A7" s="149"/>
      <c r="B7" s="585"/>
      <c r="C7" s="585"/>
      <c r="D7" s="63"/>
      <c r="E7" s="63"/>
      <c r="F7" s="149"/>
      <c r="G7" s="65"/>
    </row>
    <row r="8" spans="1:7">
      <c r="B8" s="374" t="s">
        <v>1451</v>
      </c>
      <c r="C8" s="374" t="s">
        <v>1455</v>
      </c>
      <c r="D8" s="63"/>
      <c r="E8" s="63"/>
      <c r="F8" s="149"/>
      <c r="G8" s="65"/>
    </row>
    <row r="9" spans="1:7">
      <c r="A9" s="66" t="s">
        <v>41</v>
      </c>
      <c r="B9" s="189">
        <v>0</v>
      </c>
      <c r="C9" s="189">
        <v>-3293192.5890000002</v>
      </c>
      <c r="D9" s="332"/>
      <c r="E9" s="63"/>
      <c r="F9" s="149"/>
      <c r="G9" s="65"/>
    </row>
    <row r="10" spans="1:7">
      <c r="A10" s="66" t="s">
        <v>3</v>
      </c>
      <c r="B10" s="333">
        <f>SUM(B9:$B9)</f>
        <v>0</v>
      </c>
      <c r="C10" s="333">
        <f>SUM($C9:C9)</f>
        <v>-3293192.5890000002</v>
      </c>
      <c r="D10" s="332"/>
      <c r="E10" s="63"/>
      <c r="F10" s="149"/>
      <c r="G10" s="65"/>
    </row>
    <row r="11" spans="1:7">
      <c r="A11" s="149"/>
      <c r="B11" s="326"/>
      <c r="C11" s="326"/>
      <c r="D11" s="332"/>
      <c r="E11" s="63"/>
      <c r="F11" s="149"/>
      <c r="G11" s="65"/>
    </row>
    <row r="12" spans="1:7">
      <c r="B12" s="27"/>
      <c r="C12" s="27"/>
      <c r="D12" s="21"/>
    </row>
    <row r="13" spans="1:7">
      <c r="B13" s="21"/>
      <c r="C13" s="21"/>
      <c r="D13" s="21"/>
    </row>
    <row r="14" spans="1:7">
      <c r="B14" s="21"/>
      <c r="C14" s="21"/>
      <c r="D14" s="21"/>
    </row>
    <row r="15" spans="1:7">
      <c r="B15" s="21"/>
      <c r="C15" s="21"/>
      <c r="D15" s="21"/>
    </row>
    <row r="17" spans="2:2">
      <c r="B17" s="457"/>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H13"/>
  <sheetViews>
    <sheetView showGridLines="0" zoomScale="90" zoomScaleNormal="90" workbookViewId="0"/>
  </sheetViews>
  <sheetFormatPr baseColWidth="10" defaultColWidth="11.44140625" defaultRowHeight="13.2"/>
  <cols>
    <col min="1" max="1" width="27.109375" style="48" customWidth="1"/>
    <col min="2" max="2" width="18.44140625" style="48" customWidth="1"/>
    <col min="3" max="3" width="17.88671875" style="48" customWidth="1"/>
    <col min="4" max="8" width="11.44140625" style="48"/>
    <col min="9" max="16384" width="11.44140625" style="21"/>
  </cols>
  <sheetData>
    <row r="1" spans="1:6">
      <c r="A1" s="48" t="str">
        <f>Indice!C1</f>
        <v>GRUPO VAZQUEZ S.A.E.</v>
      </c>
      <c r="E1" s="163" t="s">
        <v>105</v>
      </c>
    </row>
    <row r="5" spans="1:6">
      <c r="A5" s="91" t="s">
        <v>230</v>
      </c>
      <c r="B5" s="91"/>
      <c r="C5" s="91"/>
      <c r="D5" s="91"/>
      <c r="E5" s="91"/>
      <c r="F5" s="149"/>
    </row>
    <row r="6" spans="1:6">
      <c r="A6" s="587" t="s">
        <v>164</v>
      </c>
      <c r="B6" s="587"/>
      <c r="C6" s="63"/>
      <c r="D6" s="63"/>
      <c r="E6" s="63"/>
      <c r="F6" s="149"/>
    </row>
    <row r="7" spans="1:6">
      <c r="A7" s="149"/>
      <c r="D7" s="63"/>
      <c r="E7" s="63"/>
      <c r="F7" s="149"/>
    </row>
    <row r="8" spans="1:6">
      <c r="B8" s="374" t="s">
        <v>1451</v>
      </c>
      <c r="C8" s="374" t="s">
        <v>1455</v>
      </c>
      <c r="D8" s="63"/>
      <c r="E8" s="63"/>
      <c r="F8" s="149"/>
    </row>
    <row r="9" spans="1:6">
      <c r="A9" s="149" t="s">
        <v>470</v>
      </c>
      <c r="B9" s="204">
        <v>1261173972.3929999</v>
      </c>
      <c r="C9" s="204">
        <v>75396495.650999993</v>
      </c>
      <c r="D9" s="63"/>
      <c r="E9" s="63"/>
      <c r="F9" s="149"/>
    </row>
    <row r="10" spans="1:6">
      <c r="A10" s="149" t="s">
        <v>3</v>
      </c>
      <c r="B10" s="333">
        <f>SUM(B9)</f>
        <v>1261173972.3929999</v>
      </c>
      <c r="C10" s="333">
        <f>SUM(C9)</f>
        <v>75396495.650999993</v>
      </c>
      <c r="D10" s="63"/>
      <c r="E10" s="63"/>
      <c r="F10" s="149"/>
    </row>
    <row r="11" spans="1:6">
      <c r="A11" s="149"/>
      <c r="B11" s="147"/>
      <c r="C11" s="147"/>
      <c r="D11" s="63"/>
      <c r="E11" s="63"/>
      <c r="F11" s="149"/>
    </row>
    <row r="12" spans="1:6">
      <c r="C12" s="359"/>
      <c r="F12" s="149"/>
    </row>
    <row r="13" spans="1:6">
      <c r="F13" s="149"/>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46"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13"/>
  <sheetViews>
    <sheetView zoomScale="90" zoomScaleNormal="90" workbookViewId="0"/>
  </sheetViews>
  <sheetFormatPr baseColWidth="10" defaultColWidth="11.44140625" defaultRowHeight="13.2"/>
  <cols>
    <col min="1" max="1" width="51.33203125" style="48" customWidth="1"/>
    <col min="2" max="2" width="18.109375" style="48" customWidth="1"/>
    <col min="3" max="3" width="17.5546875" style="48" customWidth="1"/>
    <col min="4" max="22" width="11.44140625" style="48"/>
    <col min="23" max="16384" width="11.44140625" style="21"/>
  </cols>
  <sheetData>
    <row r="1" spans="1:8">
      <c r="A1" s="48" t="str">
        <f>Indice!C1</f>
        <v>GRUPO VAZQUEZ S.A.E.</v>
      </c>
      <c r="E1" s="163" t="s">
        <v>105</v>
      </c>
    </row>
    <row r="5" spans="1:8">
      <c r="A5" s="91" t="s">
        <v>232</v>
      </c>
      <c r="B5" s="91"/>
      <c r="C5" s="91"/>
      <c r="D5" s="91"/>
      <c r="E5" s="91"/>
      <c r="F5" s="149"/>
      <c r="G5" s="65"/>
      <c r="H5" s="63"/>
    </row>
    <row r="6" spans="1:8">
      <c r="A6" s="587" t="s">
        <v>164</v>
      </c>
      <c r="B6" s="587"/>
      <c r="C6" s="63"/>
      <c r="D6" s="63"/>
      <c r="E6" s="63"/>
      <c r="F6" s="149"/>
      <c r="G6" s="65"/>
      <c r="H6" s="63"/>
    </row>
    <row r="7" spans="1:8">
      <c r="A7" s="149"/>
      <c r="D7" s="63"/>
      <c r="E7" s="63"/>
      <c r="F7" s="149"/>
      <c r="G7" s="65"/>
      <c r="H7" s="63"/>
    </row>
    <row r="8" spans="1:8" ht="26.4">
      <c r="A8" s="68" t="s">
        <v>66</v>
      </c>
      <c r="B8" s="374" t="s">
        <v>1451</v>
      </c>
      <c r="C8" s="374" t="s">
        <v>1455</v>
      </c>
      <c r="D8" s="63"/>
      <c r="E8" s="63"/>
      <c r="F8" s="149"/>
      <c r="G8" s="65"/>
      <c r="H8" s="63"/>
    </row>
    <row r="9" spans="1:8">
      <c r="D9" s="63"/>
      <c r="E9" s="63"/>
      <c r="F9" s="149"/>
      <c r="G9" s="65"/>
      <c r="H9" s="63"/>
    </row>
    <row r="10" spans="1:8">
      <c r="A10" s="149"/>
      <c r="B10" s="149"/>
      <c r="C10" s="149"/>
      <c r="D10" s="63"/>
      <c r="E10" s="63"/>
      <c r="F10" s="149"/>
      <c r="G10" s="65"/>
      <c r="H10" s="63"/>
    </row>
    <row r="11" spans="1:8">
      <c r="A11" s="84"/>
      <c r="B11" s="149"/>
      <c r="C11" s="149"/>
      <c r="D11" s="63"/>
      <c r="E11" s="63"/>
      <c r="F11" s="149"/>
      <c r="G11" s="65"/>
      <c r="H11" s="63"/>
    </row>
    <row r="12" spans="1:8">
      <c r="A12" s="149" t="s">
        <v>3</v>
      </c>
      <c r="B12" s="67">
        <f>SUM($B9:B11)</f>
        <v>0</v>
      </c>
      <c r="C12" s="67">
        <f>SUM($C9:C11)</f>
        <v>0</v>
      </c>
      <c r="D12" s="63"/>
      <c r="E12" s="63"/>
      <c r="F12" s="149"/>
      <c r="G12" s="65"/>
      <c r="H12" s="63"/>
    </row>
    <row r="13" spans="1:8">
      <c r="A13" s="149"/>
      <c r="B13" s="64"/>
      <c r="C13" s="63"/>
      <c r="D13" s="63"/>
      <c r="E13" s="63"/>
      <c r="F13" s="149"/>
      <c r="G13" s="65"/>
      <c r="H13" s="63"/>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19"/>
  <sheetViews>
    <sheetView showGridLines="0" zoomScale="90" zoomScaleNormal="90" workbookViewId="0"/>
  </sheetViews>
  <sheetFormatPr baseColWidth="10" defaultColWidth="11.44140625" defaultRowHeight="13.2"/>
  <cols>
    <col min="1" max="1" width="42.109375" style="48" customWidth="1"/>
    <col min="2" max="4" width="24.44140625" style="48" customWidth="1"/>
    <col min="5" max="5" width="3.5546875" style="48" bestFit="1" customWidth="1"/>
    <col min="6" max="6" width="12.88671875" style="48" customWidth="1"/>
    <col min="7" max="7" width="15.88671875" style="48" bestFit="1" customWidth="1"/>
    <col min="8" max="8" width="17.33203125" style="48" customWidth="1"/>
    <col min="9" max="14" width="11.44140625" style="48"/>
    <col min="15" max="16384" width="11.44140625" style="21"/>
  </cols>
  <sheetData>
    <row r="1" spans="1:9">
      <c r="A1" s="48" t="str">
        <f>Indice!C1</f>
        <v>GRUPO VAZQUEZ S.A.E.</v>
      </c>
      <c r="E1" s="163" t="s">
        <v>105</v>
      </c>
    </row>
    <row r="2" spans="1:9">
      <c r="C2" s="164"/>
    </row>
    <row r="5" spans="1:9">
      <c r="A5" s="87" t="s">
        <v>233</v>
      </c>
      <c r="B5" s="87"/>
      <c r="C5" s="87"/>
      <c r="D5" s="87"/>
      <c r="E5" s="87"/>
    </row>
    <row r="6" spans="1:9">
      <c r="A6" s="587" t="s">
        <v>164</v>
      </c>
      <c r="B6" s="587"/>
      <c r="C6" s="205"/>
      <c r="D6" s="205"/>
    </row>
    <row r="7" spans="1:9" ht="15" customHeight="1">
      <c r="B7" s="206"/>
    </row>
    <row r="8" spans="1:9" ht="15" customHeight="1">
      <c r="B8" s="374" t="s">
        <v>1451</v>
      </c>
      <c r="C8" s="374" t="s">
        <v>1455</v>
      </c>
    </row>
    <row r="9" spans="1:9" s="48" customFormat="1" ht="15" customHeight="1">
      <c r="A9" s="77" t="s">
        <v>360</v>
      </c>
      <c r="B9" s="207">
        <v>2653</v>
      </c>
      <c r="C9" s="441">
        <v>2653</v>
      </c>
      <c r="D9" s="208"/>
      <c r="E9" s="208"/>
      <c r="F9" s="208"/>
      <c r="G9" s="208"/>
      <c r="H9" s="208"/>
      <c r="I9" s="208"/>
    </row>
    <row r="10" spans="1:9" ht="15" customHeight="1">
      <c r="A10" s="21" t="s">
        <v>359</v>
      </c>
      <c r="B10" s="209">
        <v>1261173972.3929999</v>
      </c>
      <c r="C10" s="209">
        <v>75396495.650999993</v>
      </c>
    </row>
    <row r="11" spans="1:9" ht="15" customHeight="1">
      <c r="A11" s="210" t="s">
        <v>361</v>
      </c>
      <c r="B11" s="211">
        <v>475376.54443761776</v>
      </c>
      <c r="C11" s="442">
        <v>28419.334960799093</v>
      </c>
      <c r="D11" s="208"/>
      <c r="E11" s="208"/>
      <c r="F11" s="208"/>
      <c r="G11" s="208"/>
      <c r="H11" s="208"/>
      <c r="I11" s="208"/>
    </row>
    <row r="12" spans="1:9" ht="15" customHeight="1"/>
    <row r="13" spans="1:9" ht="15" customHeight="1">
      <c r="A13" s="208"/>
      <c r="B13" s="208"/>
      <c r="C13" s="208"/>
      <c r="D13" s="208"/>
      <c r="E13" s="208"/>
      <c r="F13" s="208"/>
      <c r="G13" s="208"/>
      <c r="H13" s="208"/>
      <c r="I13" s="208"/>
    </row>
    <row r="14" spans="1:9" ht="15" customHeight="1"/>
    <row r="19" spans="2:3">
      <c r="B19" s="275"/>
      <c r="C19" s="275"/>
    </row>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G40"/>
  <sheetViews>
    <sheetView showGridLines="0" zoomScale="90" zoomScaleNormal="90" workbookViewId="0"/>
  </sheetViews>
  <sheetFormatPr baseColWidth="10" defaultColWidth="11.44140625" defaultRowHeight="13.2"/>
  <cols>
    <col min="1" max="3" width="24.44140625" style="48" customWidth="1"/>
    <col min="4" max="4" width="27.109375" style="48" customWidth="1"/>
    <col min="5" max="5" width="33.6640625" style="48" customWidth="1"/>
    <col min="6" max="6" width="12.88671875" style="48" customWidth="1"/>
    <col min="7" max="7" width="11.44140625" style="48"/>
    <col min="8" max="16384" width="11.44140625" style="21"/>
  </cols>
  <sheetData>
    <row r="1" spans="1:7">
      <c r="A1" s="48" t="str">
        <f>Indice!C1</f>
        <v>GRUPO VAZQUEZ S.A.E.</v>
      </c>
      <c r="E1" s="163" t="s">
        <v>264</v>
      </c>
    </row>
    <row r="2" spans="1:7">
      <c r="C2" s="164"/>
    </row>
    <row r="5" spans="1:7">
      <c r="A5" s="569" t="s">
        <v>263</v>
      </c>
      <c r="B5" s="569"/>
      <c r="C5" s="569"/>
      <c r="D5" s="569"/>
      <c r="E5" s="569"/>
      <c r="F5" s="88"/>
      <c r="G5" s="88"/>
    </row>
    <row r="6" spans="1:7">
      <c r="A6" s="48" t="s">
        <v>164</v>
      </c>
    </row>
    <row r="8" spans="1:7" s="20" customFormat="1">
      <c r="A8" s="77" t="s">
        <v>129</v>
      </c>
      <c r="B8" s="77"/>
      <c r="C8" s="77"/>
      <c r="D8" s="77"/>
      <c r="E8" s="77"/>
      <c r="F8" s="77"/>
      <c r="G8" s="77"/>
    </row>
    <row r="9" spans="1:7" s="20" customFormat="1">
      <c r="A9" s="77"/>
      <c r="B9" s="77"/>
      <c r="C9" s="77"/>
      <c r="D9" s="77"/>
      <c r="E9" s="77"/>
      <c r="F9" s="77"/>
      <c r="G9" s="77"/>
    </row>
    <row r="10" spans="1:7" s="20" customFormat="1" ht="13.8" thickBot="1">
      <c r="A10" s="319" t="s">
        <v>1392</v>
      </c>
      <c r="B10" s="19"/>
      <c r="C10" s="19"/>
      <c r="D10" s="19"/>
      <c r="E10" s="19"/>
      <c r="F10" s="19"/>
      <c r="G10" s="19"/>
    </row>
    <row r="11" spans="1:7" s="20" customFormat="1" ht="13.8" thickBot="1">
      <c r="A11" s="165" t="s">
        <v>130</v>
      </c>
      <c r="B11" s="166" t="s">
        <v>131</v>
      </c>
      <c r="C11" s="165" t="s">
        <v>93</v>
      </c>
      <c r="D11" s="165" t="s">
        <v>488</v>
      </c>
      <c r="E11" s="165" t="s">
        <v>132</v>
      </c>
      <c r="F11" s="77"/>
      <c r="G11" s="77"/>
    </row>
    <row r="12" spans="1:7" s="20" customFormat="1">
      <c r="A12" s="386" t="s">
        <v>412</v>
      </c>
      <c r="B12" s="387"/>
      <c r="C12" s="388" t="s">
        <v>485</v>
      </c>
      <c r="D12" s="389">
        <v>142486180.47600001</v>
      </c>
      <c r="E12" s="390" t="s">
        <v>919</v>
      </c>
      <c r="F12" s="77"/>
      <c r="G12" s="77"/>
    </row>
    <row r="13" spans="1:7" s="20" customFormat="1" ht="13.8" thickBot="1">
      <c r="A13" s="167"/>
      <c r="B13" s="168"/>
      <c r="C13" s="169"/>
      <c r="D13" s="169"/>
      <c r="E13" s="170"/>
      <c r="F13" s="77"/>
      <c r="G13" s="77"/>
    </row>
    <row r="14" spans="1:7" s="20" customFormat="1">
      <c r="A14" s="77"/>
      <c r="B14" s="77"/>
      <c r="C14" s="77"/>
      <c r="D14" s="77"/>
      <c r="E14" s="77"/>
      <c r="F14" s="77"/>
      <c r="G14" s="77"/>
    </row>
    <row r="15" spans="1:7" s="20" customFormat="1" ht="13.8" thickBot="1">
      <c r="A15" s="319" t="s">
        <v>1450</v>
      </c>
      <c r="B15" s="171"/>
      <c r="C15" s="171"/>
      <c r="D15" s="171"/>
      <c r="E15" s="171"/>
      <c r="F15" s="77"/>
      <c r="G15" s="77"/>
    </row>
    <row r="16" spans="1:7" s="20" customFormat="1" ht="13.8" thickBot="1">
      <c r="A16" s="165" t="s">
        <v>130</v>
      </c>
      <c r="B16" s="166" t="s">
        <v>131</v>
      </c>
      <c r="C16" s="165" t="s">
        <v>93</v>
      </c>
      <c r="D16" s="165" t="s">
        <v>488</v>
      </c>
      <c r="E16" s="165" t="s">
        <v>132</v>
      </c>
      <c r="F16" s="77"/>
      <c r="G16" s="77"/>
    </row>
    <row r="17" spans="1:7" s="20" customFormat="1">
      <c r="A17" s="386" t="s">
        <v>412</v>
      </c>
      <c r="B17" s="387"/>
      <c r="C17" s="388" t="s">
        <v>485</v>
      </c>
      <c r="D17" s="389">
        <v>146362313.852</v>
      </c>
      <c r="E17" s="390" t="s">
        <v>919</v>
      </c>
      <c r="F17" s="77"/>
      <c r="G17" s="77"/>
    </row>
    <row r="18" spans="1:7" s="20" customFormat="1" ht="13.8" thickBot="1">
      <c r="A18" s="172"/>
      <c r="B18" s="168"/>
      <c r="C18" s="169"/>
      <c r="D18" s="169"/>
      <c r="E18" s="170"/>
      <c r="F18" s="77"/>
      <c r="G18" s="77"/>
    </row>
    <row r="19" spans="1:7" s="20" customFormat="1">
      <c r="A19" s="77"/>
      <c r="B19" s="77"/>
      <c r="C19" s="77"/>
      <c r="D19" s="77"/>
      <c r="E19" s="77"/>
      <c r="F19" s="77"/>
      <c r="G19" s="77"/>
    </row>
    <row r="20" spans="1:7" s="20" customFormat="1">
      <c r="A20" s="77"/>
      <c r="B20" s="77"/>
      <c r="C20" s="77"/>
      <c r="D20" s="383"/>
      <c r="E20" s="77"/>
      <c r="F20" s="77"/>
      <c r="G20" s="77"/>
    </row>
    <row r="21" spans="1:7" s="20" customFormat="1">
      <c r="A21" s="77"/>
      <c r="B21" s="457"/>
      <c r="C21" s="77"/>
      <c r="D21" s="77"/>
      <c r="E21" s="77"/>
      <c r="F21" s="77"/>
      <c r="G21" s="77"/>
    </row>
    <row r="22" spans="1:7" s="20" customFormat="1">
      <c r="A22" s="77"/>
      <c r="B22" s="77"/>
      <c r="C22" s="77"/>
      <c r="D22" s="346"/>
      <c r="E22" s="77"/>
      <c r="F22" s="77"/>
      <c r="G22" s="77"/>
    </row>
    <row r="23" spans="1:7" s="20" customFormat="1">
      <c r="A23" s="77"/>
      <c r="B23" s="77"/>
      <c r="C23" s="77"/>
      <c r="D23" s="77"/>
      <c r="E23" s="77"/>
      <c r="F23" s="77"/>
      <c r="G23" s="77"/>
    </row>
    <row r="24" spans="1:7" s="20" customFormat="1">
      <c r="A24" s="77"/>
      <c r="B24" s="77"/>
      <c r="C24" s="77"/>
      <c r="D24" s="77"/>
      <c r="E24" s="77"/>
      <c r="F24" s="77"/>
      <c r="G24" s="77"/>
    </row>
    <row r="25" spans="1:7" s="20" customFormat="1">
      <c r="A25" s="77"/>
      <c r="B25" s="77"/>
      <c r="C25" s="77"/>
      <c r="D25" s="77"/>
      <c r="E25" s="77"/>
      <c r="F25" s="77"/>
      <c r="G25" s="77"/>
    </row>
    <row r="26" spans="1:7" s="20" customFormat="1">
      <c r="A26" s="77"/>
      <c r="B26" s="77"/>
      <c r="C26" s="77"/>
      <c r="D26" s="77"/>
      <c r="E26" s="77"/>
      <c r="F26" s="77"/>
      <c r="G26" s="77"/>
    </row>
    <row r="27" spans="1:7" s="20" customFormat="1">
      <c r="A27" s="77"/>
      <c r="B27" s="77"/>
      <c r="C27" s="77"/>
      <c r="D27" s="77"/>
      <c r="E27" s="77"/>
      <c r="F27" s="77"/>
      <c r="G27" s="77"/>
    </row>
    <row r="28" spans="1:7" s="20" customFormat="1">
      <c r="A28" s="77"/>
      <c r="B28" s="77"/>
      <c r="C28" s="77"/>
      <c r="D28" s="77"/>
      <c r="E28" s="77"/>
      <c r="F28" s="77"/>
      <c r="G28" s="77"/>
    </row>
    <row r="29" spans="1:7" s="20" customFormat="1">
      <c r="A29" s="77"/>
      <c r="B29" s="77"/>
      <c r="C29" s="77"/>
      <c r="D29" s="77"/>
      <c r="E29" s="77"/>
      <c r="F29" s="77"/>
      <c r="G29" s="77"/>
    </row>
    <row r="30" spans="1:7" s="20" customFormat="1">
      <c r="A30" s="77"/>
      <c r="B30" s="77"/>
      <c r="C30" s="77"/>
      <c r="D30" s="77"/>
      <c r="E30" s="77"/>
      <c r="F30" s="77"/>
      <c r="G30" s="77"/>
    </row>
    <row r="31" spans="1:7" s="20" customFormat="1">
      <c r="A31" s="77"/>
      <c r="B31" s="77"/>
      <c r="C31" s="77"/>
      <c r="D31" s="77"/>
      <c r="E31" s="77"/>
      <c r="F31" s="77"/>
      <c r="G31" s="77"/>
    </row>
    <row r="32" spans="1:7" s="20" customFormat="1">
      <c r="A32" s="77"/>
      <c r="B32" s="77"/>
      <c r="C32" s="77"/>
      <c r="D32" s="77"/>
      <c r="E32" s="77"/>
      <c r="F32" s="77"/>
      <c r="G32" s="77"/>
    </row>
    <row r="33" spans="1:7" s="20" customFormat="1">
      <c r="A33" s="77"/>
      <c r="B33" s="77"/>
      <c r="C33" s="77"/>
      <c r="D33" s="77"/>
      <c r="E33" s="77"/>
      <c r="F33" s="77"/>
      <c r="G33" s="77"/>
    </row>
    <row r="34" spans="1:7" s="20" customFormat="1">
      <c r="A34" s="77"/>
      <c r="B34" s="77"/>
      <c r="C34" s="77"/>
      <c r="D34" s="77"/>
      <c r="E34" s="77"/>
      <c r="F34" s="77"/>
      <c r="G34" s="77"/>
    </row>
    <row r="35" spans="1:7" s="20" customFormat="1">
      <c r="A35" s="77"/>
      <c r="B35" s="77"/>
      <c r="C35" s="77"/>
      <c r="D35" s="77"/>
      <c r="E35" s="77"/>
      <c r="F35" s="77"/>
      <c r="G35" s="77"/>
    </row>
    <row r="36" spans="1:7" s="20" customFormat="1">
      <c r="A36" s="77"/>
      <c r="B36" s="77"/>
      <c r="C36" s="77"/>
      <c r="D36" s="77"/>
      <c r="E36" s="77"/>
      <c r="F36" s="77"/>
      <c r="G36" s="77"/>
    </row>
    <row r="37" spans="1:7" s="20" customFormat="1">
      <c r="A37" s="77"/>
      <c r="B37" s="77"/>
      <c r="C37" s="77"/>
      <c r="D37" s="77"/>
      <c r="E37" s="77"/>
      <c r="F37" s="77"/>
      <c r="G37" s="77"/>
    </row>
    <row r="38" spans="1:7" s="20" customFormat="1">
      <c r="A38" s="77"/>
      <c r="B38" s="77"/>
      <c r="C38" s="77"/>
      <c r="D38" s="77"/>
      <c r="E38" s="77"/>
      <c r="F38" s="77"/>
      <c r="G38" s="77"/>
    </row>
    <row r="39" spans="1:7" s="20" customFormat="1">
      <c r="A39" s="77"/>
      <c r="B39" s="77"/>
      <c r="C39" s="77"/>
      <c r="D39" s="77"/>
      <c r="E39" s="77"/>
      <c r="F39" s="77"/>
      <c r="G39" s="77"/>
    </row>
    <row r="40" spans="1:7" s="20" customFormat="1">
      <c r="A40" s="77"/>
      <c r="B40" s="77"/>
      <c r="C40" s="77"/>
      <c r="D40" s="77"/>
      <c r="E40" s="77"/>
      <c r="F40" s="77"/>
      <c r="G40" s="77"/>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15"/>
  <sheetViews>
    <sheetView zoomScale="90" zoomScaleNormal="90" workbookViewId="0"/>
  </sheetViews>
  <sheetFormatPr baseColWidth="10" defaultRowHeight="14.4"/>
  <cols>
    <col min="1" max="1" width="24.44140625" style="49" customWidth="1"/>
    <col min="2" max="2" width="28.6640625" style="49" bestFit="1" customWidth="1"/>
    <col min="3" max="5" width="24.44140625" style="49" customWidth="1"/>
    <col min="6" max="6" width="12.88671875" style="49" customWidth="1"/>
    <col min="7" max="7" width="11.44140625" style="49"/>
    <col min="8" max="8" width="17.33203125" style="49" customWidth="1"/>
    <col min="9" max="14" width="11.44140625" style="49"/>
  </cols>
  <sheetData>
    <row r="1" spans="1:14">
      <c r="A1" s="49" t="str">
        <f>Indice!C1</f>
        <v>GRUPO VAZQUEZ S.A.E.</v>
      </c>
      <c r="E1" s="61" t="s">
        <v>264</v>
      </c>
    </row>
    <row r="2" spans="1:14">
      <c r="C2" s="52"/>
    </row>
    <row r="5" spans="1:14">
      <c r="A5" s="87" t="s">
        <v>265</v>
      </c>
      <c r="B5" s="87"/>
      <c r="C5" s="87"/>
      <c r="D5" s="87"/>
      <c r="E5" s="87"/>
      <c r="F5" s="87"/>
      <c r="G5" s="87"/>
      <c r="H5" s="87"/>
      <c r="I5" s="88"/>
    </row>
    <row r="6" spans="1:14" s="71" customFormat="1">
      <c r="A6" s="588"/>
      <c r="B6" s="588"/>
      <c r="C6" s="588"/>
      <c r="D6" s="588"/>
      <c r="E6" s="588"/>
      <c r="F6" s="588"/>
      <c r="G6" s="588"/>
      <c r="H6" s="588"/>
      <c r="I6" s="70"/>
      <c r="J6" s="70"/>
      <c r="K6" s="70"/>
      <c r="L6" s="70"/>
      <c r="M6" s="70"/>
      <c r="N6" s="70"/>
    </row>
    <row r="7" spans="1:14" s="71" customFormat="1" ht="16.5" customHeight="1">
      <c r="A7" s="588"/>
      <c r="B7" s="588"/>
      <c r="C7" s="588"/>
      <c r="D7" s="588"/>
      <c r="E7" s="588"/>
      <c r="F7" s="588"/>
      <c r="G7" s="588"/>
      <c r="H7" s="588"/>
      <c r="I7" s="89"/>
      <c r="J7" s="70"/>
      <c r="K7" s="70"/>
      <c r="L7" s="70"/>
      <c r="M7" s="70"/>
      <c r="N7" s="70"/>
    </row>
    <row r="8" spans="1:14" s="71" customFormat="1">
      <c r="A8" s="476" t="s">
        <v>1419</v>
      </c>
      <c r="B8" s="477" t="s">
        <v>1420</v>
      </c>
      <c r="C8" s="477" t="s">
        <v>1421</v>
      </c>
      <c r="D8" s="477" t="s">
        <v>1422</v>
      </c>
      <c r="E8" s="477" t="s">
        <v>1423</v>
      </c>
      <c r="F8" s="477" t="s">
        <v>1424</v>
      </c>
      <c r="G8" s="70"/>
      <c r="H8" s="70"/>
      <c r="I8" s="70"/>
      <c r="J8" s="70"/>
      <c r="K8" s="70"/>
      <c r="L8" s="70"/>
      <c r="M8" s="70"/>
      <c r="N8" s="70"/>
    </row>
    <row r="9" spans="1:14" s="71" customFormat="1">
      <c r="A9" s="589" t="s">
        <v>853</v>
      </c>
      <c r="B9" s="589" t="s">
        <v>1425</v>
      </c>
      <c r="C9" s="490" t="s">
        <v>1426</v>
      </c>
      <c r="D9" s="491">
        <v>45138</v>
      </c>
      <c r="E9" s="591">
        <v>29882052610</v>
      </c>
      <c r="F9" s="492">
        <v>48801</v>
      </c>
      <c r="G9" s="70"/>
      <c r="H9" s="70"/>
      <c r="I9" s="70"/>
      <c r="J9" s="70"/>
      <c r="K9" s="70"/>
      <c r="L9" s="70"/>
      <c r="M9" s="70"/>
      <c r="N9" s="70"/>
    </row>
    <row r="10" spans="1:14">
      <c r="A10" s="590"/>
      <c r="B10" s="590"/>
      <c r="C10" s="494" t="s">
        <v>1426</v>
      </c>
      <c r="D10" s="495">
        <v>45351</v>
      </c>
      <c r="E10" s="592"/>
      <c r="F10" s="497">
        <v>45711</v>
      </c>
    </row>
    <row r="11" spans="1:14">
      <c r="A11" s="493" t="s">
        <v>1024</v>
      </c>
      <c r="B11" s="493" t="s">
        <v>1427</v>
      </c>
      <c r="C11" s="494" t="s">
        <v>1426</v>
      </c>
      <c r="D11" s="495">
        <v>44295</v>
      </c>
      <c r="E11" s="496">
        <v>38179860823</v>
      </c>
      <c r="F11" s="497">
        <v>46275</v>
      </c>
    </row>
    <row r="12" spans="1:14">
      <c r="A12" s="493" t="s">
        <v>853</v>
      </c>
      <c r="B12" s="493" t="s">
        <v>1428</v>
      </c>
      <c r="C12" s="494" t="s">
        <v>1426</v>
      </c>
      <c r="D12" s="495">
        <v>44922</v>
      </c>
      <c r="E12" s="498">
        <v>5701579509</v>
      </c>
      <c r="F12" s="497">
        <v>46722</v>
      </c>
    </row>
    <row r="13" spans="1:14">
      <c r="A13" s="493" t="s">
        <v>853</v>
      </c>
      <c r="B13" s="493" t="s">
        <v>1429</v>
      </c>
      <c r="C13" s="494" t="s">
        <v>1426</v>
      </c>
      <c r="D13" s="495">
        <v>44957</v>
      </c>
      <c r="E13" s="496">
        <v>2887237042</v>
      </c>
      <c r="F13" s="497">
        <v>46747</v>
      </c>
    </row>
    <row r="14" spans="1:14">
      <c r="A14" s="485" t="s">
        <v>1024</v>
      </c>
      <c r="B14" s="485" t="s">
        <v>1430</v>
      </c>
      <c r="C14" s="486" t="s">
        <v>1426</v>
      </c>
      <c r="D14" s="487">
        <v>44957</v>
      </c>
      <c r="E14" s="488">
        <v>3718387043</v>
      </c>
      <c r="F14" s="489">
        <v>46757</v>
      </c>
    </row>
    <row r="15" spans="1:14" ht="15" thickBot="1">
      <c r="A15" s="593" t="s">
        <v>1431</v>
      </c>
      <c r="B15" s="594"/>
      <c r="C15" s="594"/>
      <c r="D15" s="595"/>
      <c r="E15" s="484">
        <f>SUM(E11:E14)+E9</f>
        <v>80369117027</v>
      </c>
      <c r="F15" s="478"/>
    </row>
  </sheetData>
  <mergeCells count="5">
    <mergeCell ref="A6:H7"/>
    <mergeCell ref="A9:A10"/>
    <mergeCell ref="B9:B10"/>
    <mergeCell ref="E9:E10"/>
    <mergeCell ref="A15:D15"/>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24"/>
  <sheetViews>
    <sheetView zoomScale="90" zoomScaleNormal="90" workbookViewId="0"/>
  </sheetViews>
  <sheetFormatPr baseColWidth="10" defaultColWidth="11.44140625" defaultRowHeight="13.2"/>
  <cols>
    <col min="1" max="1" width="47.88671875" style="48" customWidth="1"/>
    <col min="2" max="2" width="22.5546875" style="48" customWidth="1"/>
    <col min="3" max="3" width="26.109375" style="48" customWidth="1"/>
    <col min="4" max="51" width="11.44140625" style="48"/>
    <col min="52" max="16384" width="11.44140625" style="21"/>
  </cols>
  <sheetData>
    <row r="1" spans="1:11">
      <c r="A1" s="48" t="str">
        <f>Indice!C1</f>
        <v>GRUPO VAZQUEZ S.A.E.</v>
      </c>
      <c r="D1" s="163" t="s">
        <v>386</v>
      </c>
    </row>
    <row r="4" spans="1:11">
      <c r="A4" s="569" t="s">
        <v>271</v>
      </c>
      <c r="B4" s="569"/>
      <c r="C4" s="569"/>
      <c r="D4" s="569"/>
      <c r="E4" s="569"/>
      <c r="F4" s="569"/>
      <c r="G4" s="569"/>
    </row>
    <row r="5" spans="1:11">
      <c r="A5" s="48" t="s">
        <v>164</v>
      </c>
    </row>
    <row r="6" spans="1:11" ht="13.2" customHeight="1">
      <c r="A6" s="530" t="s">
        <v>1458</v>
      </c>
      <c r="B6" s="530"/>
      <c r="C6" s="530"/>
      <c r="D6" s="530"/>
      <c r="E6" s="530"/>
      <c r="F6" s="530"/>
      <c r="G6" s="530"/>
      <c r="H6" s="212"/>
      <c r="I6" s="212"/>
      <c r="J6" s="212"/>
      <c r="K6" s="212"/>
    </row>
    <row r="8" spans="1:11" s="48" customFormat="1" ht="21.75" customHeight="1">
      <c r="A8" s="596" t="s">
        <v>272</v>
      </c>
      <c r="B8" s="596"/>
      <c r="C8" s="596"/>
      <c r="D8" s="596"/>
      <c r="E8" s="596"/>
      <c r="F8" s="596"/>
      <c r="G8" s="596"/>
      <c r="H8" s="213"/>
      <c r="I8" s="213"/>
      <c r="J8" s="213"/>
      <c r="K8" s="213"/>
    </row>
    <row r="10" spans="1:11" ht="15" customHeight="1">
      <c r="A10" s="214"/>
      <c r="B10" s="374" t="s">
        <v>1451</v>
      </c>
      <c r="C10" s="374" t="s">
        <v>1391</v>
      </c>
    </row>
    <row r="11" spans="1:11">
      <c r="A11" s="214" t="s">
        <v>273</v>
      </c>
      <c r="B11" s="215"/>
      <c r="C11" s="215"/>
    </row>
    <row r="12" spans="1:11">
      <c r="A12" s="214" t="s">
        <v>274</v>
      </c>
      <c r="B12" s="215"/>
      <c r="C12" s="215"/>
      <c r="H12" s="457"/>
    </row>
    <row r="13" spans="1:11">
      <c r="A13" s="214" t="s">
        <v>97</v>
      </c>
      <c r="B13" s="215"/>
      <c r="C13" s="215"/>
      <c r="H13" s="457"/>
    </row>
    <row r="14" spans="1:11">
      <c r="A14" s="214" t="s">
        <v>275</v>
      </c>
      <c r="B14" s="215"/>
      <c r="C14" s="215"/>
    </row>
    <row r="15" spans="1:11">
      <c r="A15" s="214" t="s">
        <v>276</v>
      </c>
      <c r="B15" s="216"/>
      <c r="C15" s="215"/>
    </row>
    <row r="16" spans="1:11">
      <c r="A16" s="214" t="s">
        <v>96</v>
      </c>
      <c r="B16" s="216"/>
      <c r="C16" s="215"/>
    </row>
    <row r="17" spans="1:3">
      <c r="A17" s="214" t="s">
        <v>277</v>
      </c>
      <c r="B17" s="216"/>
      <c r="C17" s="215"/>
    </row>
    <row r="18" spans="1:3">
      <c r="A18" s="214" t="s">
        <v>278</v>
      </c>
      <c r="B18" s="216"/>
      <c r="C18" s="215"/>
    </row>
    <row r="19" spans="1:3">
      <c r="A19" s="214" t="s">
        <v>279</v>
      </c>
      <c r="B19" s="216"/>
      <c r="C19" s="215"/>
    </row>
    <row r="20" spans="1:3">
      <c r="A20" s="214" t="s">
        <v>280</v>
      </c>
      <c r="B20" s="216"/>
      <c r="C20" s="215"/>
    </row>
    <row r="21" spans="1:3">
      <c r="A21" s="214" t="s">
        <v>281</v>
      </c>
      <c r="B21" s="216"/>
      <c r="C21" s="215"/>
    </row>
    <row r="22" spans="1:3" ht="26.4">
      <c r="A22" s="214" t="s">
        <v>282</v>
      </c>
      <c r="B22" s="216"/>
      <c r="C22" s="215"/>
    </row>
    <row r="23" spans="1:3">
      <c r="A23" s="214" t="s">
        <v>283</v>
      </c>
      <c r="B23" s="216"/>
      <c r="C23" s="215"/>
    </row>
    <row r="24" spans="1:3">
      <c r="A24" s="217" t="s">
        <v>3</v>
      </c>
      <c r="B24" s="218"/>
      <c r="C24" s="219"/>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2"/>
  <sheetViews>
    <sheetView showGridLines="0" zoomScale="90" zoomScaleNormal="90" workbookViewId="0"/>
  </sheetViews>
  <sheetFormatPr baseColWidth="10" defaultColWidth="11.44140625" defaultRowHeight="13.2"/>
  <cols>
    <col min="1" max="5" width="24.44140625" style="48" customWidth="1"/>
    <col min="6" max="6" width="12.88671875" style="48" customWidth="1"/>
    <col min="7" max="7" width="11.44140625" style="48"/>
    <col min="8" max="8" width="17.33203125" style="48" customWidth="1"/>
    <col min="9" max="14" width="11.44140625" style="48"/>
    <col min="15" max="16384" width="11.44140625" style="21"/>
  </cols>
  <sheetData>
    <row r="1" spans="1:14">
      <c r="A1" s="48" t="str">
        <f>Indice!C1</f>
        <v>GRUPO VAZQUEZ S.A.E.</v>
      </c>
      <c r="E1" s="163" t="s">
        <v>264</v>
      </c>
    </row>
    <row r="2" spans="1:14">
      <c r="C2" s="164"/>
    </row>
    <row r="5" spans="1:14">
      <c r="A5" s="87" t="s">
        <v>284</v>
      </c>
      <c r="B5" s="87"/>
      <c r="C5" s="87"/>
      <c r="D5" s="87"/>
      <c r="E5" s="87"/>
      <c r="F5" s="87"/>
      <c r="G5" s="87"/>
      <c r="H5" s="87"/>
      <c r="I5" s="87"/>
    </row>
    <row r="6" spans="1:14" s="20" customFormat="1">
      <c r="A6" s="77"/>
      <c r="B6" s="77"/>
      <c r="C6" s="77"/>
      <c r="D6" s="77"/>
      <c r="E6" s="77"/>
      <c r="F6" s="77"/>
      <c r="G6" s="77"/>
      <c r="H6" s="77"/>
      <c r="I6" s="77"/>
      <c r="J6" s="77"/>
      <c r="K6" s="77"/>
      <c r="L6" s="77"/>
      <c r="M6" s="77"/>
      <c r="N6" s="77"/>
    </row>
    <row r="7" spans="1:14" s="77" customFormat="1">
      <c r="A7" s="1" t="s">
        <v>918</v>
      </c>
      <c r="B7" s="1"/>
      <c r="C7" s="1"/>
      <c r="D7" s="1"/>
      <c r="E7" s="1"/>
      <c r="F7" s="1"/>
      <c r="G7" s="1"/>
      <c r="H7" s="1"/>
      <c r="I7" s="1"/>
    </row>
    <row r="8" spans="1:14" s="20" customFormat="1" ht="40.5" customHeight="1">
      <c r="A8" s="530"/>
      <c r="B8" s="530"/>
      <c r="C8" s="530"/>
      <c r="D8" s="530"/>
      <c r="E8" s="530"/>
      <c r="F8" s="530"/>
      <c r="G8" s="530"/>
      <c r="H8" s="530"/>
      <c r="I8" s="530"/>
      <c r="J8" s="77"/>
      <c r="K8" s="77"/>
      <c r="L8" s="77"/>
      <c r="M8" s="77"/>
      <c r="N8" s="77"/>
    </row>
    <row r="9" spans="1:14" s="20" customFormat="1">
      <c r="J9" s="77"/>
      <c r="K9" s="77"/>
      <c r="L9" s="77"/>
      <c r="M9" s="77"/>
      <c r="N9" s="77"/>
    </row>
    <row r="10" spans="1:14" s="20" customFormat="1">
      <c r="A10" s="77"/>
      <c r="B10" s="77"/>
      <c r="C10" s="77"/>
      <c r="D10" s="77"/>
      <c r="E10" s="77"/>
      <c r="F10" s="77"/>
      <c r="G10" s="77"/>
      <c r="H10" s="77"/>
      <c r="I10" s="77"/>
      <c r="J10" s="77"/>
      <c r="K10" s="77"/>
      <c r="L10" s="77"/>
      <c r="M10" s="77"/>
      <c r="N10" s="77"/>
    </row>
    <row r="11" spans="1:14" s="20" customFormat="1">
      <c r="A11" s="597"/>
      <c r="B11" s="597"/>
      <c r="C11" s="597"/>
      <c r="D11" s="597"/>
      <c r="E11" s="597"/>
      <c r="F11" s="597"/>
      <c r="G11" s="597"/>
      <c r="H11" s="597"/>
      <c r="I11" s="597"/>
      <c r="J11" s="77"/>
      <c r="K11" s="77"/>
      <c r="L11" s="77"/>
      <c r="M11" s="77"/>
      <c r="N11" s="77"/>
    </row>
    <row r="12" spans="1:14" s="20" customFormat="1">
      <c r="A12" s="77"/>
      <c r="B12" s="77"/>
      <c r="C12" s="77"/>
      <c r="D12" s="77"/>
      <c r="E12" s="77"/>
      <c r="F12" s="77"/>
      <c r="G12" s="77"/>
      <c r="H12" s="77"/>
      <c r="I12" s="77"/>
      <c r="J12" s="77"/>
      <c r="K12" s="77"/>
      <c r="L12" s="77"/>
      <c r="M12" s="77"/>
      <c r="N12" s="77"/>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E75"/>
  <sheetViews>
    <sheetView showGridLines="0" zoomScale="90" zoomScaleNormal="90" workbookViewId="0">
      <selection activeCell="J15" sqref="J15"/>
    </sheetView>
  </sheetViews>
  <sheetFormatPr baseColWidth="10" defaultColWidth="11.44140625" defaultRowHeight="13.2"/>
  <cols>
    <col min="1" max="1" width="42.5546875" style="21" customWidth="1"/>
    <col min="2" max="2" width="17" style="21" customWidth="1"/>
    <col min="3" max="3" width="17.5546875" style="21" customWidth="1"/>
    <col min="4" max="4" width="17.109375" style="21" customWidth="1"/>
    <col min="5" max="5" width="3.88671875" style="21" customWidth="1"/>
    <col min="6" max="16384" width="11.44140625" style="21"/>
  </cols>
  <sheetData>
    <row r="1" spans="1:5">
      <c r="A1" s="21" t="str">
        <f>Indice!C1</f>
        <v>GRUPO VAZQUEZ S.A.E.</v>
      </c>
      <c r="C1" s="221" t="s">
        <v>264</v>
      </c>
    </row>
    <row r="5" spans="1:5">
      <c r="A5" s="128" t="s">
        <v>383</v>
      </c>
      <c r="B5" s="128"/>
      <c r="C5" s="128"/>
      <c r="D5" s="129"/>
      <c r="E5" s="129"/>
    </row>
    <row r="6" spans="1:5">
      <c r="A6" s="220" t="s">
        <v>178</v>
      </c>
      <c r="B6" s="220"/>
      <c r="C6" s="220"/>
      <c r="D6" s="220"/>
      <c r="E6" s="220"/>
    </row>
    <row r="7" spans="1:5">
      <c r="A7" s="220"/>
      <c r="B7" s="220"/>
      <c r="C7" s="220"/>
      <c r="D7" s="220"/>
      <c r="E7" s="220"/>
    </row>
    <row r="8" spans="1:5">
      <c r="A8" s="223"/>
      <c r="B8" s="374" t="s">
        <v>1462</v>
      </c>
      <c r="C8" s="374" t="s">
        <v>1268</v>
      </c>
      <c r="D8" s="220"/>
      <c r="E8" s="220"/>
    </row>
    <row r="9" spans="1:5">
      <c r="A9" s="224" t="s">
        <v>373</v>
      </c>
      <c r="B9" s="225"/>
      <c r="C9" s="225"/>
      <c r="D9" s="220"/>
      <c r="E9" s="220"/>
    </row>
    <row r="10" spans="1:5">
      <c r="A10" s="21" t="s">
        <v>146</v>
      </c>
      <c r="B10" s="404">
        <v>31384647.439999998</v>
      </c>
      <c r="C10" s="404">
        <v>3872044.9400000004</v>
      </c>
      <c r="D10" s="220"/>
      <c r="E10" s="220"/>
    </row>
    <row r="11" spans="1:5">
      <c r="A11" s="225" t="s">
        <v>528</v>
      </c>
      <c r="B11" s="262">
        <v>8658071.879999999</v>
      </c>
      <c r="C11" s="262">
        <v>13218127.109000001</v>
      </c>
      <c r="D11" s="220"/>
      <c r="E11" s="220"/>
    </row>
    <row r="12" spans="1:5">
      <c r="A12" s="225" t="s">
        <v>1434</v>
      </c>
      <c r="B12" s="262">
        <v>4447240.9850000003</v>
      </c>
      <c r="C12" s="262"/>
      <c r="D12" s="220"/>
      <c r="E12" s="220"/>
    </row>
    <row r="13" spans="1:5">
      <c r="A13" s="225" t="s">
        <v>529</v>
      </c>
      <c r="B13" s="262">
        <v>2636213913.9919996</v>
      </c>
      <c r="C13" s="262">
        <v>847625549.91699994</v>
      </c>
      <c r="D13" s="220"/>
      <c r="E13" s="220"/>
    </row>
    <row r="14" spans="1:5">
      <c r="A14" s="225" t="s">
        <v>374</v>
      </c>
      <c r="B14" s="262">
        <v>17168594.140999999</v>
      </c>
      <c r="C14" s="262">
        <v>3298.4859999999999</v>
      </c>
      <c r="D14" s="220"/>
      <c r="E14" s="220"/>
    </row>
    <row r="15" spans="1:5">
      <c r="A15" s="225" t="s">
        <v>35</v>
      </c>
      <c r="B15" s="262">
        <v>5161015.801</v>
      </c>
      <c r="C15" s="262">
        <v>592361.93900000001</v>
      </c>
      <c r="D15" s="220"/>
      <c r="E15" s="220"/>
    </row>
    <row r="16" spans="1:5">
      <c r="A16" s="225" t="s">
        <v>980</v>
      </c>
      <c r="B16" s="262">
        <v>0</v>
      </c>
      <c r="C16" s="262">
        <v>0</v>
      </c>
      <c r="D16" s="220"/>
      <c r="E16" s="220"/>
    </row>
    <row r="17" spans="1:5">
      <c r="A17" s="225" t="s">
        <v>981</v>
      </c>
      <c r="B17" s="262">
        <v>0</v>
      </c>
      <c r="C17" s="262">
        <v>0</v>
      </c>
      <c r="D17" s="152"/>
      <c r="E17" s="152"/>
    </row>
    <row r="18" spans="1:5">
      <c r="A18" s="224" t="s">
        <v>375</v>
      </c>
      <c r="B18" s="373">
        <f>SUM(B10:B17)</f>
        <v>2703033484.2389994</v>
      </c>
      <c r="C18" s="373">
        <f>SUM(C10:C17)</f>
        <v>865311382.39099991</v>
      </c>
      <c r="D18" s="438"/>
      <c r="E18" s="438"/>
    </row>
    <row r="19" spans="1:5">
      <c r="A19" s="224" t="s">
        <v>376</v>
      </c>
      <c r="B19" s="268"/>
      <c r="C19" s="227"/>
      <c r="D19" s="20"/>
      <c r="E19" s="20"/>
    </row>
    <row r="20" spans="1:5">
      <c r="A20" s="225" t="s">
        <v>89</v>
      </c>
      <c r="B20" s="262">
        <v>770626.69400000002</v>
      </c>
      <c r="C20" s="262">
        <v>154533.17800000001</v>
      </c>
      <c r="D20" s="20"/>
      <c r="E20" s="20"/>
    </row>
    <row r="21" spans="1:5">
      <c r="A21" s="225" t="s">
        <v>90</v>
      </c>
      <c r="B21" s="262">
        <v>22956464.833999999</v>
      </c>
      <c r="C21" s="262">
        <v>20002908.827</v>
      </c>
      <c r="D21" s="20"/>
      <c r="E21" s="20"/>
    </row>
    <row r="22" spans="1:5">
      <c r="A22" s="225" t="s">
        <v>983</v>
      </c>
      <c r="B22" s="262">
        <v>82328293.687999994</v>
      </c>
      <c r="C22" s="262">
        <v>891020.17099999997</v>
      </c>
      <c r="D22" s="20"/>
      <c r="E22" s="20"/>
    </row>
    <row r="23" spans="1:5">
      <c r="A23" s="225" t="s">
        <v>982</v>
      </c>
      <c r="B23" s="262">
        <v>0</v>
      </c>
      <c r="C23" s="262">
        <v>0</v>
      </c>
      <c r="D23" s="20"/>
      <c r="E23" s="20"/>
    </row>
    <row r="24" spans="1:5">
      <c r="A24" s="225" t="s">
        <v>377</v>
      </c>
      <c r="B24" s="262">
        <v>7265606.159</v>
      </c>
      <c r="C24" s="262">
        <v>6448902.9450000003</v>
      </c>
      <c r="D24" s="20"/>
      <c r="E24" s="20"/>
    </row>
    <row r="25" spans="1:5">
      <c r="A25" s="225" t="s">
        <v>1225</v>
      </c>
      <c r="B25" s="262">
        <v>213808654.28800002</v>
      </c>
      <c r="C25" s="262">
        <v>0</v>
      </c>
      <c r="D25" s="439"/>
      <c r="E25" s="439"/>
    </row>
    <row r="26" spans="1:5">
      <c r="A26" s="224" t="s">
        <v>378</v>
      </c>
      <c r="B26" s="373">
        <f>SUM(B20:B25)</f>
        <v>327129645.66299999</v>
      </c>
      <c r="C26" s="226">
        <f>SUM(C20:C25)</f>
        <v>27497365.120999999</v>
      </c>
      <c r="D26" s="229"/>
      <c r="E26" s="229"/>
    </row>
    <row r="27" spans="1:5">
      <c r="A27" s="220"/>
      <c r="B27" s="228"/>
      <c r="C27" s="228"/>
      <c r="D27" s="229"/>
      <c r="E27" s="229"/>
    </row>
    <row r="28" spans="1:5">
      <c r="A28" s="356"/>
      <c r="B28" s="356"/>
      <c r="C28" s="356"/>
      <c r="D28" s="229"/>
      <c r="E28" s="229"/>
    </row>
    <row r="29" spans="1:5">
      <c r="A29" s="229"/>
      <c r="B29" s="458"/>
      <c r="C29" s="229"/>
    </row>
    <row r="30" spans="1:5">
      <c r="A30" s="230"/>
      <c r="B30" s="374" t="s">
        <v>1451</v>
      </c>
      <c r="C30" s="374" t="s">
        <v>1455</v>
      </c>
    </row>
    <row r="31" spans="1:5">
      <c r="A31" s="231" t="s">
        <v>813</v>
      </c>
      <c r="B31" s="403"/>
      <c r="C31" s="232"/>
    </row>
    <row r="32" spans="1:5">
      <c r="A32" s="232" t="s">
        <v>812</v>
      </c>
      <c r="B32" s="435">
        <v>3421581.4849477005</v>
      </c>
      <c r="C32" s="435">
        <v>1278191.9383232989</v>
      </c>
      <c r="D32" s="152"/>
    </row>
    <row r="33" spans="1:3">
      <c r="A33" s="232" t="s">
        <v>864</v>
      </c>
      <c r="B33" s="435">
        <v>130712000</v>
      </c>
      <c r="C33" s="435">
        <v>5715000</v>
      </c>
    </row>
    <row r="34" spans="1:3">
      <c r="A34" s="232" t="s">
        <v>1463</v>
      </c>
      <c r="B34" s="435">
        <v>5429397.6368130008</v>
      </c>
      <c r="C34" s="435">
        <v>3942857.1430000002</v>
      </c>
    </row>
    <row r="35" spans="1:3">
      <c r="A35" s="232" t="s">
        <v>865</v>
      </c>
      <c r="B35" s="435">
        <v>564423.71069820004</v>
      </c>
      <c r="C35" s="435">
        <v>143172.51684510001</v>
      </c>
    </row>
    <row r="36" spans="1:3">
      <c r="A36" s="232" t="s">
        <v>432</v>
      </c>
      <c r="B36" s="435">
        <v>52141197.096999995</v>
      </c>
      <c r="C36" s="435">
        <v>41680981.813000001</v>
      </c>
    </row>
    <row r="37" spans="1:3">
      <c r="A37" s="232" t="s">
        <v>1465</v>
      </c>
      <c r="B37" s="435">
        <v>40000000</v>
      </c>
      <c r="C37" s="435">
        <v>0</v>
      </c>
    </row>
    <row r="38" spans="1:3">
      <c r="A38" s="232" t="s">
        <v>1259</v>
      </c>
      <c r="B38" s="435">
        <v>1211921612.779</v>
      </c>
      <c r="C38" s="435">
        <v>0</v>
      </c>
    </row>
    <row r="39" spans="1:3">
      <c r="A39" s="232" t="s">
        <v>1464</v>
      </c>
      <c r="B39" s="435">
        <v>9602.7720000000008</v>
      </c>
      <c r="C39" s="435">
        <v>0</v>
      </c>
    </row>
    <row r="40" spans="1:3">
      <c r="A40" s="231"/>
      <c r="B40" s="403"/>
      <c r="C40" s="435"/>
    </row>
    <row r="41" spans="1:3">
      <c r="A41" s="231" t="s">
        <v>1017</v>
      </c>
      <c r="B41" s="403"/>
      <c r="C41" s="435"/>
    </row>
    <row r="42" spans="1:3">
      <c r="A42" s="232" t="s">
        <v>1018</v>
      </c>
      <c r="B42" s="505">
        <v>125241000</v>
      </c>
      <c r="C42" s="435">
        <v>5715000</v>
      </c>
    </row>
    <row r="43" spans="1:3">
      <c r="A43" s="232" t="s">
        <v>1189</v>
      </c>
      <c r="B43" s="505">
        <v>0</v>
      </c>
      <c r="C43" s="435">
        <v>1087879.348</v>
      </c>
    </row>
    <row r="44" spans="1:3">
      <c r="A44" s="232" t="s">
        <v>1188</v>
      </c>
      <c r="B44" s="505">
        <v>5429699.8320000004</v>
      </c>
      <c r="C44" s="435">
        <v>3942857.1430000002</v>
      </c>
    </row>
    <row r="45" spans="1:3">
      <c r="A45" s="232"/>
      <c r="B45" s="403"/>
      <c r="C45" s="435"/>
    </row>
    <row r="46" spans="1:3">
      <c r="A46" s="231" t="s">
        <v>1437</v>
      </c>
      <c r="B46" s="403"/>
      <c r="C46" s="435"/>
    </row>
    <row r="47" spans="1:3">
      <c r="A47" s="232" t="s">
        <v>1435</v>
      </c>
      <c r="B47" s="505">
        <v>2703781.0290000001</v>
      </c>
      <c r="C47" s="435">
        <v>0</v>
      </c>
    </row>
    <row r="48" spans="1:3">
      <c r="A48" s="232" t="s">
        <v>1436</v>
      </c>
      <c r="B48" s="505">
        <v>119686539.689</v>
      </c>
      <c r="C48" s="435">
        <v>0</v>
      </c>
    </row>
    <row r="49" spans="1:3">
      <c r="A49" s="232"/>
      <c r="B49" s="403"/>
      <c r="C49" s="435"/>
    </row>
    <row r="50" spans="1:3">
      <c r="A50" s="231" t="s">
        <v>128</v>
      </c>
      <c r="B50" s="403"/>
      <c r="C50" s="435"/>
    </row>
    <row r="51" spans="1:3">
      <c r="A51" s="232" t="s">
        <v>379</v>
      </c>
      <c r="B51" s="435">
        <v>1488194.5789999999</v>
      </c>
      <c r="C51" s="435">
        <v>2683893.6916660992</v>
      </c>
    </row>
    <row r="52" spans="1:3">
      <c r="A52" s="232" t="s">
        <v>380</v>
      </c>
      <c r="B52" s="435">
        <v>2251210.3119999999</v>
      </c>
      <c r="C52" s="435">
        <v>938016.21935460006</v>
      </c>
    </row>
    <row r="53" spans="1:3">
      <c r="A53" s="231" t="s">
        <v>381</v>
      </c>
      <c r="B53" s="403"/>
      <c r="C53" s="435"/>
    </row>
    <row r="54" spans="1:3">
      <c r="A54" s="232" t="s">
        <v>382</v>
      </c>
      <c r="B54" s="435">
        <v>1306680114</v>
      </c>
      <c r="C54" s="435">
        <v>1229893.682</v>
      </c>
    </row>
    <row r="55" spans="1:3">
      <c r="A55" s="229"/>
      <c r="B55" s="20"/>
    </row>
    <row r="56" spans="1:3">
      <c r="B56" s="152"/>
    </row>
    <row r="61" spans="1:3">
      <c r="B61" s="27"/>
    </row>
    <row r="62" spans="1:3">
      <c r="B62" s="27"/>
    </row>
    <row r="65" spans="1:5" s="34" customFormat="1">
      <c r="A65" s="21"/>
      <c r="B65" s="21"/>
      <c r="C65" s="21"/>
      <c r="D65" s="21"/>
    </row>
    <row r="66" spans="1:5" s="34" customFormat="1">
      <c r="A66" s="21"/>
      <c r="B66" s="21"/>
      <c r="C66" s="21"/>
    </row>
    <row r="67" spans="1:5" s="34" customFormat="1">
      <c r="A67" s="21"/>
      <c r="B67" s="21"/>
      <c r="C67" s="21"/>
    </row>
    <row r="68" spans="1:5" s="34" customFormat="1">
      <c r="A68" s="21"/>
      <c r="B68" s="21"/>
      <c r="C68" s="21"/>
    </row>
    <row r="69" spans="1:5">
      <c r="D69" s="34"/>
    </row>
    <row r="71" spans="1:5" s="12" customFormat="1">
      <c r="A71" s="21"/>
      <c r="B71" s="21"/>
      <c r="C71" s="21"/>
      <c r="D71" s="21"/>
      <c r="E71" s="21"/>
    </row>
    <row r="72" spans="1:5" s="12" customFormat="1">
      <c r="A72" s="34"/>
      <c r="B72" s="34"/>
      <c r="C72" s="34"/>
      <c r="D72" s="21"/>
      <c r="E72" s="21"/>
    </row>
    <row r="73" spans="1:5">
      <c r="A73" s="34"/>
      <c r="B73" s="34"/>
      <c r="C73" s="34"/>
    </row>
    <row r="74" spans="1:5">
      <c r="A74" s="34"/>
      <c r="B74" s="34"/>
      <c r="C74" s="34"/>
      <c r="D74" s="12"/>
    </row>
    <row r="75" spans="1:5">
      <c r="A75" s="34"/>
      <c r="B75" s="34"/>
      <c r="C75" s="34"/>
    </row>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26" fitToHeight="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yXkGbnqUpuD9lj2hOaA6s6CfF3v5I4tuQFKGudT0VdibMeeKWma1EnIS6iK9xTUWoIWEXmX88EWk
/LdbpIAiBA==</DigestValue>
    </Reference>
    <Reference Type="http://www.w3.org/2000/09/xmldsig#Object" URI="#idOfficeObject">
      <DigestMethod Algorithm="http://www.w3.org/2001/04/xmlenc#sha512"/>
      <DigestValue>YX/pzsbacM8SY9CTY1hn+Q1AcJZYiKxpg30Rt/8f1ugiU+flwlicehz/43/DEEc4QEjUkc9ukt6b
8z9srjbvnw==</DigestValue>
    </Reference>
    <Reference Type="http://uri.etsi.org/01903#SignedProperties" URI="#idSignedProperties">
      <Transforms>
        <Transform Algorithm="http://www.w3.org/TR/2001/REC-xml-c14n-20010315"/>
      </Transforms>
      <DigestMethod Algorithm="http://www.w3.org/2001/04/xmlenc#sha512"/>
      <DigestValue>2vQvFZfNqdTY7F/KP1qI3BK4f1InTJ7uxyjFMpjJY/CKd67gTZr6C+eKQox3VSWczKxQQ5C4/De8
MI88wcF7Ng==</DigestValue>
    </Reference>
    <Reference Type="http://www.w3.org/2000/09/xmldsig#Object" URI="#idValidSigLnImg">
      <DigestMethod Algorithm="http://www.w3.org/2001/04/xmlenc#sha512"/>
      <DigestValue>Zj8MzA+xHqbu1kuyJkDWWleZJWWVA2/1nfeLdW1H2/BUX3RR4NuZgx9f2XrNv2k1P0HQIk+8GO52
9vetjq5c6Q==</DigestValue>
    </Reference>
    <Reference Type="http://www.w3.org/2000/09/xmldsig#Object" URI="#idInvalidSigLnImg">
      <DigestMethod Algorithm="http://www.w3.org/2001/04/xmlenc#sha512"/>
      <DigestValue>5JoQ+HLhAjeBu7xuxTkgjNr9fhH/p3FQNAIYhP4gNXZi+sD4Hj1N4UDC+xSXmDZZaVNK3sGWDYm7
VygHO/3R2w==</DigestValue>
    </Reference>
  </SignedInfo>
  <SignatureValue>eRm4PDQp19bBq0xFDvGqFjtS0SWxpveUuyQ5ZPogo16XSsre9eXEcvKhl4UUZk813xtsJte2JZH4
eJpVCCS/bfKff4DiUkDhPOvG97dnv3K82XDcl5q916PpCZH52WBsXt8/ralS0IrKwhYlQCNDC5s3
9gKnru1E1hJ9DQxnqa72cRsyEHUYuQHtUA4j4MBGnk0vl2TvoY8/O8rj1XqPXIx7oOYsSP4ByZCb
0O/iEYQK5L8FhNTUdUYYuQNNfXbdIV3Qsrfyq+Ss6xFv167KW62TyIT759PCgvn20JpWNBHNaPnQ
lMpWzCT5ZnCQv0ZXVbdZp7JtL2cDUDIRyQboCg==</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Transform>
          <Transform Algorithm="http://www.w3.org/TR/2001/REC-xml-c14n-20010315"/>
        </Transforms>
        <DigestMethod Algorithm="http://www.w3.org/2001/04/xmlenc#sha512"/>
        <DigestValue>QzeEGrMEb/UZz2OmkRzYTG/SJKaumxdEKCuqA591bESL5IAdFzQXfPxr8KudYVKBsVpHCckbsDn34aPxt8UOrw==</DigestValue>
      </Reference>
      <Reference URI="/xl/calcChain.xml?ContentType=application/vnd.openxmlformats-officedocument.spreadsheetml.calcChain+xml">
        <DigestMethod Algorithm="http://www.w3.org/2001/04/xmlenc#sha512"/>
        <DigestValue>eMGFOv45JPgxhRty3rcbzc0RIG7SSaNbW26vSKfiuwsvVj/+0HOQdaa+yvSlxk6aCLl0teKOcK7f0cqPF9RKSw==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KrrPcgfTyMlg8AviYXs+fzQbzNd98thUCAFWX+N6+aqtXETswDZ5cWyK9DvVTRahlY7QBQ31h2PIbyBCvX0Gsg==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KAmrV5I8zdhGwHIgiMBKqUqJLJD2YE+QLXaHs9R/AZs63KvzUI7tSnlaoJu5vBwOArPk0OR+f5enCZypV3OwZg==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E+IGqzJ1L/4eiBi9DRTxdPx4j6aYX9aNxi7cvXpt52pRJ+8FhzmILdpTKSqyLvc5JNns2NFxwjOpOlR7xaVIEQ==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G92w0z7mZEcu21J0LDuAXVKqcEiYlC9ce0xuToDHPkrpF8VSqV6ZN5SmtakiP5tKra9c28AWaJSe9zxOrVSp5w==</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BLfAEu3ogqFyW6qcrLqnwwePyNo36xoHPIx24obTq2l9UPD5uDJVxKbDinZkPYdXD23dJli2hGunqHxnJJ+H4A==</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Ge3QUCyVD6lpYAQ9+naLzOcFAgw6NlihEMKSfujXWolkS2+qMb8i/AN04nmgrkR7uEBYLuGeW4sDdvT4zCTqRQ==</DigestValue>
      </Reference>
      <Reference URI="/xl/drawings/vmlDrawing2.vml?ContentType=application/vnd.openxmlformats-officedocument.vmlDrawing">
        <DigestMethod Algorithm="http://www.w3.org/2001/04/xmlenc#sha512"/>
        <DigestValue>CMFHIlGtmB2y/n4HLZjrb9q0aq3AIxmncJqJHW/4rKU2Q4WnwjrkfUegxKeYqLIP1gUV3mjwR+UBOGdkGaSiSA==</DigestValue>
      </Reference>
      <Reference URI="/xl/drawings/vmlDrawing3.vml?ContentType=application/vnd.openxmlformats-officedocument.vmlDrawing">
        <DigestMethod Algorithm="http://www.w3.org/2001/04/xmlenc#sha512"/>
        <DigestValue>SFj6fDXOVcV68RkfgfhEHP6D3mtQGfsvgY58kb16fnBPKUpeOlh/qM/auTStaryui/jtXjjDrxBa+pLaG8aQLw==</DigestValue>
      </Reference>
      <Reference URI="/xl/drawings/vmlDrawing4.vml?ContentType=application/vnd.openxmlformats-officedocument.vmlDrawing">
        <DigestMethod Algorithm="http://www.w3.org/2001/04/xmlenc#sha512"/>
        <DigestValue>GouFaCQJZ40t3FQidQ6xoEff0oUQ3FPElnmVPZNCHSxOOnJ9Gxk1EkV+HSKqyVfb71irJ7LIMmOEpX6+Yt6zcQ==</DigestValue>
      </Reference>
      <Reference URI="/xl/media/image1.png?ContentType=image/png">
        <DigestMethod Algorithm="http://www.w3.org/2001/04/xmlenc#sha512"/>
        <DigestValue>NpRrKgIkQ+p5Cs1drnSUEK4WrDQzw8AX2G01VSuiLylEsq3zw7BdvuivshVEa35lmx3qSrpPMRVYmnrs1wo5aA==</DigestValue>
      </Reference>
      <Reference URI="/xl/media/image10.emf?ContentType=image/x-emf">
        <DigestMethod Algorithm="http://www.w3.org/2001/04/xmlenc#sha512"/>
        <DigestValue>gb0ciBqviAjMqhbmIFZLwain2a3OFYMtn8VHWtQR+VlV7fjtsUj5uqgJF1rWRH/TEju4XBW3OjvB8MgzXHlF8g==</DigestValue>
      </Reference>
      <Reference URI="/xl/media/image2.emf?ContentType=image/x-emf">
        <DigestMethod Algorithm="http://www.w3.org/2001/04/xmlenc#sha512"/>
        <DigestValue>hImYPIGZTlL7an0rQaxlI/NG0MSFDV/wU1qY1SQ/CBDIEsTFoO2TQWG4XeQzUYD684/iY0tQh9kr/05EGJfL7w==</DigestValue>
      </Reference>
      <Reference URI="/xl/media/image3.emf?ContentType=image/x-emf">
        <DigestMethod Algorithm="http://www.w3.org/2001/04/xmlenc#sha512"/>
        <DigestValue>aDusZelI9EZHq6tbVApcNOI6rlAS2WXXeObUcwDgXbuwicuwLyU3hliWBVGYfxIAgJzuofEH8wjc3Jsii5YURg==</DigestValue>
      </Reference>
      <Reference URI="/xl/media/image4.emf?ContentType=image/x-emf">
        <DigestMethod Algorithm="http://www.w3.org/2001/04/xmlenc#sha512"/>
        <DigestValue>9kOx7glUma/DYrWz3NbbyELl5VO2Of1wDvptp3TnaZx0p7wfafenAweOqtLSNR0dz7G3QRI4/o7H2+rO7BZaCQ==</DigestValue>
      </Reference>
      <Reference URI="/xl/media/image5.emf?ContentType=image/x-emf">
        <DigestMethod Algorithm="http://www.w3.org/2001/04/xmlenc#sha512"/>
        <DigestValue>XZ6aCIGnVvj2IjHXC1HMuiR+2aElbMwNi3cFtFBdHghodgiej+8riGgVScK/Xw5swbiQRxl7rggDHO3eDyZRuA==</DigestValue>
      </Reference>
      <Reference URI="/xl/media/image6.emf?ContentType=image/x-emf">
        <DigestMethod Algorithm="http://www.w3.org/2001/04/xmlenc#sha512"/>
        <DigestValue>Dw7V7DEzH4Vgvqc9MoNJh1DZk4jjjA+ektDPd8AfA1IaZBFXhc0msHeotAohxcmDoD6X/r6eC5N+Xym7dUcEHg==</DigestValue>
      </Reference>
      <Reference URI="/xl/media/image7.emf?ContentType=image/x-emf">
        <DigestMethod Algorithm="http://www.w3.org/2001/04/xmlenc#sha512"/>
        <DigestValue>69MklTfp8d9zfEkHdZ3b829DgmbsA87cHQyP6Ww1nSFHCgOI6tl7aH9SkA7KzY1zs38oi0o7t5v10vumdbnLFw==</DigestValue>
      </Reference>
      <Reference URI="/xl/media/image8.emf?ContentType=image/x-emf">
        <DigestMethod Algorithm="http://www.w3.org/2001/04/xmlenc#sha512"/>
        <DigestValue>qKp75vV2tmEqiyi8F9ECW4aI/D6ljDu6Ho77lJYEcfDMDRFpERV2/QEKYaV9NzqjyDyJtpnI9CWCk5puWWZ5PA==</DigestValue>
      </Reference>
      <Reference URI="/xl/media/image9.emf?ContentType=image/x-emf">
        <DigestMethod Algorithm="http://www.w3.org/2001/04/xmlenc#sha512"/>
        <DigestValue>J0uF4Lfucs2mIKbFkX1S77koVRLju+5KRuwhd7BktMlb9YkNnZn2me5Q4XK9BLCpcKN8qOF9sTFLjV5XvYjyvg==</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xSjIWUKgf82d+lEe8wOfYcxLjCv96dFVVmZjiVP4VSe37OZs69ZBZjtBey9TTz9OaWdrczvxWB8zdt3eBGgZVA==</DigestValue>
      </Reference>
      <Reference URI="/xl/pivotCache/pivotCacheDefinition1.xml?ContentType=application/vnd.openxmlformats-officedocument.spreadsheetml.pivotCacheDefinition+xml">
        <DigestMethod Algorithm="http://www.w3.org/2001/04/xmlenc#sha512"/>
        <DigestValue>LOy096Kxf3DfTUQuuXTYopkTUnIsCiD+lfZy4MCc0hUgG4WGtUijENYD3uIwGSGbr47d1Qu7IlYnxOFLa9L7mA==</DigestValue>
      </Reference>
      <Reference URI="/xl/pivotCache/pivotCacheRecords1.xml?ContentType=application/vnd.openxmlformats-officedocument.spreadsheetml.pivotCacheRecords+xml">
        <DigestMethod Algorithm="http://www.w3.org/2001/04/xmlenc#sha512"/>
        <DigestValue>zDCqpUF+TOweLaqcdH2Edg1VmcNvnDFbqGVKbmfEyu4VkgO20pVr/Z9qQMk8PHOuf+qfRRi+sy1bPPiZAWbXhA==</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HfElnWGiJdLs/pMuBaxKzl89r4Pk2w+c23MUA5rOs292gI7M7b70dJpTiWuZGbCCGz8aD24bsaaiSGQ3MXawtw==</DigestValue>
      </Reference>
      <Reference URI="/xl/pivotTables/pivotTable1.xml?ContentType=application/vnd.openxmlformats-officedocument.spreadsheetml.pivotTable+xml">
        <DigestMethod Algorithm="http://www.w3.org/2001/04/xmlenc#sha512"/>
        <DigestValue>cBeMXGDjcX0irps48v5Ja/E53MWaV1uZyOwVZ7NhfP6Kpe/24SjU/T35I0zsd/qOdIWhlAB6dsyg3tPj1wnvew==</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k4pGxZkrJoFaoAqqazyp4tdL1HzPHtcKgjkBQGVP/N0znUYVOHf395eYwHw3ApzPPdbmHBJ1PSHGuR0vucfZ0Q==</DigestValue>
      </Reference>
      <Reference URI="/xl/styles.xml?ContentType=application/vnd.openxmlformats-officedocument.spreadsheetml.styles+xml">
        <DigestMethod Algorithm="http://www.w3.org/2001/04/xmlenc#sha512"/>
        <DigestValue>ZRdD3Cqq0O/Rq/3devLQkh+4gkz06zZhk8ZiDtOmbcbFXgIRC8xISlpOmujf+kUEPa6NWb2QEnVNwRoLoiS+5A==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iPQ1ijy3JKDsHotPZ1JNVumF2yqldy+YQSsL0FNPLSvurcaRC3v0v+Th1J3rcegArVCA9CNwLQ1OMpBOTrCcmA==</DigestValue>
      </Reference>
      <Reference URI="/xl/workbook.xml?ContentType=application/vnd.ms-excel.sheet.macroEnabled.main+xml">
        <DigestMethod Algorithm="http://www.w3.org/2001/04/xmlenc#sha512"/>
        <DigestValue>xgxPcTSyzgZ5b/RKl/Q3JCqhBkKGn+ESc3F2sRTWsxmDiP1gJ6c1jm3dSdxuBO0u78Ub7U5D4C9XSMERdI9mzw==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Vv8k35Y9A18u+FCnlImcb2MUS+tPh94u1Qfu/G0XZO9QhQeuxWJyk2LYRDWa15otUwBEwb9q8uZoTqBu/6IIWw==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GEAJ2i1e4UAVnvxWFoCKau7XcXLxihS9D/qEnHik+94f46BJd34FlUtZiS4QrBkIV/R2xTos4ctuqIKav26LTA==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s3IIrIJ3c4fhYrKHaY9gBCbeZomQd5tWm5ek3n1TgsruvMf1FcF1H9QqKszQOy9DuoYS4B5hB4IFNipvwAsrTw==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heD7iiJF0118eTPK7yLGk+KLckri4UUkbFK9qkw9KJ28pV23u3F88WX4hE1Zrw9RnNavV+djnxD53msRVQaIYw==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enyoRqYTvikSD2zZp8KBHdK0XSb5wDPb+GufyBRg+TywAEtAqfBH0AsD498aaej/5BzkxdMQGJpRKJrafihX5Q==</DigestValue>
      </Reference>
      <Reference URI="/xl/worksheets/sheet10.xml?ContentType=application/vnd.openxmlformats-officedocument.spreadsheetml.worksheet+xml">
        <DigestMethod Algorithm="http://www.w3.org/2001/04/xmlenc#sha512"/>
        <DigestValue>/2dxZFk7nmEvlVkHpiQXQzOPTEPTZWFks5j/YD/wBwmb+/TTQhVRXPUzjbaQ8UyhtV8IcYkW99DonstyF65ENQ==</DigestValue>
      </Reference>
      <Reference URI="/xl/worksheets/sheet11.xml?ContentType=application/vnd.openxmlformats-officedocument.spreadsheetml.worksheet+xml">
        <DigestMethod Algorithm="http://www.w3.org/2001/04/xmlenc#sha512"/>
        <DigestValue>tUTWbefeVz5YqXkUu0Fev6Ln1cpz1PzLQstFe2MMFiUeoj1oPJc3NJI1c5TxvSDCPQH0Y2Zp1VK+1svH3TSAMA==</DigestValue>
      </Reference>
      <Reference URI="/xl/worksheets/sheet12.xml?ContentType=application/vnd.openxmlformats-officedocument.spreadsheetml.worksheet+xml">
        <DigestMethod Algorithm="http://www.w3.org/2001/04/xmlenc#sha512"/>
        <DigestValue>Yn3AC0XPst1Zj0sxYbQ7p5cxd8VMT+8XVaqlOHl64q3+ZmHoptuvv5pvmz4JpwBuIWWg9yBggrf48/qY6ZV5hA==</DigestValue>
      </Reference>
      <Reference URI="/xl/worksheets/sheet13.xml?ContentType=application/vnd.openxmlformats-officedocument.spreadsheetml.worksheet+xml">
        <DigestMethod Algorithm="http://www.w3.org/2001/04/xmlenc#sha512"/>
        <DigestValue>hMXv5Mw/U/7TYdAODY1aTA2CRLLe9zhQiGjydFI/kkdrTa0Vb4r+1cK159HVBbubepuGwVOsTvObn8RKk/xGSA==</DigestValue>
      </Reference>
      <Reference URI="/xl/worksheets/sheet14.xml?ContentType=application/vnd.openxmlformats-officedocument.spreadsheetml.worksheet+xml">
        <DigestMethod Algorithm="http://www.w3.org/2001/04/xmlenc#sha512"/>
        <DigestValue>GErtm5QXbe33ZVTH9lrTkjWSxeTb3gXG3p6RQCzVNxYsptr/Jq3/yJBpccMSCywdqY47YKbeB83QDNpUuOLpxA==</DigestValue>
      </Reference>
      <Reference URI="/xl/worksheets/sheet15.xml?ContentType=application/vnd.openxmlformats-officedocument.spreadsheetml.worksheet+xml">
        <DigestMethod Algorithm="http://www.w3.org/2001/04/xmlenc#sha512"/>
        <DigestValue>a6KeiQRMalEadWc9Gfiw+xEOIZYQHKm2Q87M1LcZgM1tQZmnVMIgwxZWHZll23FHGc3zGjpBTu+3dDwZkzscbw==</DigestValue>
      </Reference>
      <Reference URI="/xl/worksheets/sheet16.xml?ContentType=application/vnd.openxmlformats-officedocument.spreadsheetml.worksheet+xml">
        <DigestMethod Algorithm="http://www.w3.org/2001/04/xmlenc#sha512"/>
        <DigestValue>Zds8n7H2AUMW23gy4l8sd6hR4s0P6lcR4x6uVIYWD1Ub1N5CgIFVg+Zb5/V+A1HSBrwtK+468XkvGSwAWJdgyg==</DigestValue>
      </Reference>
      <Reference URI="/xl/worksheets/sheet17.xml?ContentType=application/vnd.openxmlformats-officedocument.spreadsheetml.worksheet+xml">
        <DigestMethod Algorithm="http://www.w3.org/2001/04/xmlenc#sha512"/>
        <DigestValue>a2tneVhCjnTs5/JT0VBd00rjt3h4TzAsoDPUPBi0iCwSdCvjFDbkrwwI0nexzEPa85vu8xmAI+KyMwihrcgmsw==</DigestValue>
      </Reference>
      <Reference URI="/xl/worksheets/sheet18.xml?ContentType=application/vnd.openxmlformats-officedocument.spreadsheetml.worksheet+xml">
        <DigestMethod Algorithm="http://www.w3.org/2001/04/xmlenc#sha512"/>
        <DigestValue>pClSMRDGuQY3YqfoBVoYEfoE48aTkMA+CZSwTocaXQv/a2AbOlc219NNfVgJoaxspulpT4cbZf9TOWDZ5+JSxQ==</DigestValue>
      </Reference>
      <Reference URI="/xl/worksheets/sheet19.xml?ContentType=application/vnd.openxmlformats-officedocument.spreadsheetml.worksheet+xml">
        <DigestMethod Algorithm="http://www.w3.org/2001/04/xmlenc#sha512"/>
        <DigestValue>oCn+ZM4tLuYFjrKxchrQfmFDBWEboWFZ1C+lemy8Td0s1+OK9tXjXi+JPnz++3RMtYPCavbgN/rd7JDxtOleUQ==</DigestValue>
      </Reference>
      <Reference URI="/xl/worksheets/sheet2.xml?ContentType=application/vnd.openxmlformats-officedocument.spreadsheetml.worksheet+xml">
        <DigestMethod Algorithm="http://www.w3.org/2001/04/xmlenc#sha512"/>
        <DigestValue>pYvAZr6sYQ1FWZNzqF+VOxoKGK3Ur7nyaIAsO0xJjbEb9ytTJdsHVLyrrApRfsvDskGXCCB2h3EW1gmKn3H+3g==</DigestValue>
      </Reference>
      <Reference URI="/xl/worksheets/sheet20.xml?ContentType=application/vnd.openxmlformats-officedocument.spreadsheetml.worksheet+xml">
        <DigestMethod Algorithm="http://www.w3.org/2001/04/xmlenc#sha512"/>
        <DigestValue>RKJuQAhwXKZKhd7slemI/J4/eVc3sg0+2lcOoO7yvQ4kaRj5Ak16ijqO03V6uEui50CGYZv31TKLaEUnUtoA/g==</DigestValue>
      </Reference>
      <Reference URI="/xl/worksheets/sheet21.xml?ContentType=application/vnd.openxmlformats-officedocument.spreadsheetml.worksheet+xml">
        <DigestMethod Algorithm="http://www.w3.org/2001/04/xmlenc#sha512"/>
        <DigestValue>rmSGuWAECdywJNht9WeRPqfVCS5H29eZZZWDYmOJzIO82VBY1h8J1OPi6ZR3Y75uJaDOWjB6GMvqfGhj6h4Lvg==</DigestValue>
      </Reference>
      <Reference URI="/xl/worksheets/sheet22.xml?ContentType=application/vnd.openxmlformats-officedocument.spreadsheetml.worksheet+xml">
        <DigestMethod Algorithm="http://www.w3.org/2001/04/xmlenc#sha512"/>
        <DigestValue>NhOX0d5AYH3FhShIV01MbTbbM5VXWc7NKQHz7N5WYPdRlTYvy9iDfQreeJQ0bk1GjHbMcN3RG67sf8U2bI/ljg==</DigestValue>
      </Reference>
      <Reference URI="/xl/worksheets/sheet23.xml?ContentType=application/vnd.openxmlformats-officedocument.spreadsheetml.worksheet+xml">
        <DigestMethod Algorithm="http://www.w3.org/2001/04/xmlenc#sha512"/>
        <DigestValue>top48Z/BM9pOprnS/cnz0CsVCi+2Td/IBKKdSwdOn7oihyfYLqU88NZvChdkvGEa+l7fFQCbVzB88LMN9DGL+Q==</DigestValue>
      </Reference>
      <Reference URI="/xl/worksheets/sheet24.xml?ContentType=application/vnd.openxmlformats-officedocument.spreadsheetml.worksheet+xml">
        <DigestMethod Algorithm="http://www.w3.org/2001/04/xmlenc#sha512"/>
        <DigestValue>T8ieVPkWFLhHJfruHir/QAie5jVQfFUbbecF/bkqURRnqyfXl1rYR4184mLrDoTHRn0rrMynIkEfXCI+i3rQOQ==</DigestValue>
      </Reference>
      <Reference URI="/xl/worksheets/sheet25.xml?ContentType=application/vnd.openxmlformats-officedocument.spreadsheetml.worksheet+xml">
        <DigestMethod Algorithm="http://www.w3.org/2001/04/xmlenc#sha512"/>
        <DigestValue>X22veDzzwiofP5/cbfJ8YWP7RkZ9KDxS1FmtPNb34na49YsH1yghCmOZOJ81PM1AmKesrfxMHlmO2jczdn3CsA==</DigestValue>
      </Reference>
      <Reference URI="/xl/worksheets/sheet26.xml?ContentType=application/vnd.openxmlformats-officedocument.spreadsheetml.worksheet+xml">
        <DigestMethod Algorithm="http://www.w3.org/2001/04/xmlenc#sha512"/>
        <DigestValue>0XM2XMudDnpW2/Y36O8Xykr4bt0OSwBLcAVKkIcdBpmvYIESF1Go2ja6qPC5gOxk/EGTA18efHOVgIlpBv7wkA==</DigestValue>
      </Reference>
      <Reference URI="/xl/worksheets/sheet27.xml?ContentType=application/vnd.openxmlformats-officedocument.spreadsheetml.worksheet+xml">
        <DigestMethod Algorithm="http://www.w3.org/2001/04/xmlenc#sha512"/>
        <DigestValue>bTmttfpxxjwxX3VMvaEIdmrhVGIAg0xj2UyfYgqcYcJPdi9sBre50KIOx1WAR0Nb6cjoAY2bJdbmK8nLeggGxA==</DigestValue>
      </Reference>
      <Reference URI="/xl/worksheets/sheet28.xml?ContentType=application/vnd.openxmlformats-officedocument.spreadsheetml.worksheet+xml">
        <DigestMethod Algorithm="http://www.w3.org/2001/04/xmlenc#sha512"/>
        <DigestValue>GR2xS/p7Hk3bD4lhKfsTXIl9sS+s1vM4lhokY+5XlV/cK0Hdbb2D/BIwsWAQR/g9HbeXUvoip4xevJhhjrwVSg==</DigestValue>
      </Reference>
      <Reference URI="/xl/worksheets/sheet29.xml?ContentType=application/vnd.openxmlformats-officedocument.spreadsheetml.worksheet+xml">
        <DigestMethod Algorithm="http://www.w3.org/2001/04/xmlenc#sha512"/>
        <DigestValue>fMXlsnKUizBb58hO+PIoBoNKixXLcDUzdBqJFs4LTGZrRD+qCOyZmoTTv8VhUinIJZa8J9nTE5Q9sgVGapcvgw==</DigestValue>
      </Reference>
      <Reference URI="/xl/worksheets/sheet3.xml?ContentType=application/vnd.openxmlformats-officedocument.spreadsheetml.worksheet+xml">
        <DigestMethod Algorithm="http://www.w3.org/2001/04/xmlenc#sha512"/>
        <DigestValue>eYzPaGrqgt5jTQgtyg1VdVJijM9uYv6yfCCtp4E96C/WWK56o/kx/g7ZKvYbSBlJTVJ+0x4FkwN6pwu13aUaYQ==</DigestValue>
      </Reference>
      <Reference URI="/xl/worksheets/sheet30.xml?ContentType=application/vnd.openxmlformats-officedocument.spreadsheetml.worksheet+xml">
        <DigestMethod Algorithm="http://www.w3.org/2001/04/xmlenc#sha512"/>
        <DigestValue>QPkR5UIcYyUCHVdleCyTFIrfOUqqJ0ZwEDf2GI9p7/VMckL+V93A5uVjDz+NaGO6B9D2R1bm+bvXQAl0V5FnCA==</DigestValue>
      </Reference>
      <Reference URI="/xl/worksheets/sheet31.xml?ContentType=application/vnd.openxmlformats-officedocument.spreadsheetml.worksheet+xml">
        <DigestMethod Algorithm="http://www.w3.org/2001/04/xmlenc#sha512"/>
        <DigestValue>r5fPCwDDvT9Lw2HeUJJjFX/rY3XMmMl3Rhx/WTKly3c8zJuoFSGWe0O+xYNbKaO660q9h3g0TytGuhPlIFPV2A==</DigestValue>
      </Reference>
      <Reference URI="/xl/worksheets/sheet32.xml?ContentType=application/vnd.openxmlformats-officedocument.spreadsheetml.worksheet+xml">
        <DigestMethod Algorithm="http://www.w3.org/2001/04/xmlenc#sha512"/>
        <DigestValue>KHgybBYX9is1Qrv8gHV6k7tn22SSmnnVKdD0VXD4msOqCs9DZuWSY4hTQ6xJrL3JLHLbBjsi1pi+CIl8CH3B5Q==</DigestValue>
      </Reference>
      <Reference URI="/xl/worksheets/sheet33.xml?ContentType=application/vnd.openxmlformats-officedocument.spreadsheetml.worksheet+xml">
        <DigestMethod Algorithm="http://www.w3.org/2001/04/xmlenc#sha512"/>
        <DigestValue>WCoLzylyuuuX6GcBR7he1ClIzlihXsRBRtuSSGrX2kM6JU4rWo4l03Q1TE9cMlLGKqabylaybjxqktSm8PciVw==</DigestValue>
      </Reference>
      <Reference URI="/xl/worksheets/sheet34.xml?ContentType=application/vnd.openxmlformats-officedocument.spreadsheetml.worksheet+xml">
        <DigestMethod Algorithm="http://www.w3.org/2001/04/xmlenc#sha512"/>
        <DigestValue>qFU7pCEph9taEv7RSOb27OqX4EFyAFaLAc5VXGq95H3vN7e67C4mZNMDNoV9JC3lfs5nNSP7DjHacmPzOhviVg==</DigestValue>
      </Reference>
      <Reference URI="/xl/worksheets/sheet35.xml?ContentType=application/vnd.openxmlformats-officedocument.spreadsheetml.worksheet+xml">
        <DigestMethod Algorithm="http://www.w3.org/2001/04/xmlenc#sha512"/>
        <DigestValue>41Se/J9H2z9c3JbcapOM1jUambF6sJl8oja/f54RZ7+A17EBNhxTf39zmGgk7zml/N0h4bwtpWBq8hDOyl+vhA==</DigestValue>
      </Reference>
      <Reference URI="/xl/worksheets/sheet36.xml?ContentType=application/vnd.openxmlformats-officedocument.spreadsheetml.worksheet+xml">
        <DigestMethod Algorithm="http://www.w3.org/2001/04/xmlenc#sha512"/>
        <DigestValue>zVD+CT98pTLvqLeHdcPPIGFnRUM4MggwcgXWU47ICE2B6RxW1J6Z8MU5/3MsW+Tzzz9oz3F9gfea59805XxPyw==</DigestValue>
      </Reference>
      <Reference URI="/xl/worksheets/sheet37.xml?ContentType=application/vnd.openxmlformats-officedocument.spreadsheetml.worksheet+xml">
        <DigestMethod Algorithm="http://www.w3.org/2001/04/xmlenc#sha512"/>
        <DigestValue>33KRclvNfN7wVgDlAUfVhMnkodpa02Qzogam7HDRK/22aZWeMmaH4sfjzX6JcQR+UmofK4slyBZSeW0hfFT0Fw==</DigestValue>
      </Reference>
      <Reference URI="/xl/worksheets/sheet38.xml?ContentType=application/vnd.openxmlformats-officedocument.spreadsheetml.worksheet+xml">
        <DigestMethod Algorithm="http://www.w3.org/2001/04/xmlenc#sha512"/>
        <DigestValue>tNpxVheR/DaGSUjO9ZaFiO1Z+u4eArKAM8c5ND4Rrf5ZnduRUbmEcFYFBbIPSoxLmCVNuCTXiASftCPvDM38bw==</DigestValue>
      </Reference>
      <Reference URI="/xl/worksheets/sheet39.xml?ContentType=application/vnd.openxmlformats-officedocument.spreadsheetml.worksheet+xml">
        <DigestMethod Algorithm="http://www.w3.org/2001/04/xmlenc#sha512"/>
        <DigestValue>f1Dsoy0eI+o7bda1+oN9VHFRBem2WPz7GcdR5UkwF7V/uA8AsmDZMCTYiYzmh5RVHSw/jbcMXoe+8IVV/1X/oQ==</DigestValue>
      </Reference>
      <Reference URI="/xl/worksheets/sheet4.xml?ContentType=application/vnd.openxmlformats-officedocument.spreadsheetml.worksheet+xml">
        <DigestMethod Algorithm="http://www.w3.org/2001/04/xmlenc#sha512"/>
        <DigestValue>Jv5lH/GaDmAsI+Q1uY91n216pV5P5e1c+dkec5CaDHuc38esrLJAgmoLh3WTr06zyAEF1w/DYBrQvy2o7fq7vQ==</DigestValue>
      </Reference>
      <Reference URI="/xl/worksheets/sheet40.xml?ContentType=application/vnd.openxmlformats-officedocument.spreadsheetml.worksheet+xml">
        <DigestMethod Algorithm="http://www.w3.org/2001/04/xmlenc#sha512"/>
        <DigestValue>xJww2CZhD7Om7HiXTFg+fLhOOfWFlmsfn5+2FG4LiD8RUI7ZRgBhPg55CUOJ0cEWa+VissfOn+IeQ3nNn/LpvA==</DigestValue>
      </Reference>
      <Reference URI="/xl/worksheets/sheet41.xml?ContentType=application/vnd.openxmlformats-officedocument.spreadsheetml.worksheet+xml">
        <DigestMethod Algorithm="http://www.w3.org/2001/04/xmlenc#sha512"/>
        <DigestValue>Aaol23kMB7hxzN1ns9rGPlosUHF4TehEN9+0NlX1MipALg9fyOjbOYQHeiYPk5/GFHKLduq5wwAtpLzaRGeFEQ==</DigestValue>
      </Reference>
      <Reference URI="/xl/worksheets/sheet42.xml?ContentType=application/vnd.openxmlformats-officedocument.spreadsheetml.worksheet+xml">
        <DigestMethod Algorithm="http://www.w3.org/2001/04/xmlenc#sha512"/>
        <DigestValue>I+GK1DJF9nQHy8ATqyQQNlf/PovDxrKlkbVlheqAQPfZQKjhU4Jc3wV78jeTzSZ9hLgAwh2Cwe3q1VfPNRQjug==</DigestValue>
      </Reference>
      <Reference URI="/xl/worksheets/sheet43.xml?ContentType=application/vnd.openxmlformats-officedocument.spreadsheetml.worksheet+xml">
        <DigestMethod Algorithm="http://www.w3.org/2001/04/xmlenc#sha512"/>
        <DigestValue>EDTWL039M2m9do5EeQEO2A86vD1RFxnIS7EjZ0Nr+iJC1QEc/YdGu24aNTHR/qekhd1VmzAC4TjROzvSQHLK9w==</DigestValue>
      </Reference>
      <Reference URI="/xl/worksheets/sheet44.xml?ContentType=application/vnd.openxmlformats-officedocument.spreadsheetml.worksheet+xml">
        <DigestMethod Algorithm="http://www.w3.org/2001/04/xmlenc#sha512"/>
        <DigestValue>iUSPFhXzFRdN+JCJPsZUp1w4RPlF8/0h/tGdltOvaOSLdN6dgTFxEq4TQu3IdqsahW2yiRcde4uvT260HrHnYQ==</DigestValue>
      </Reference>
      <Reference URI="/xl/worksheets/sheet45.xml?ContentType=application/vnd.openxmlformats-officedocument.spreadsheetml.worksheet+xml">
        <DigestMethod Algorithm="http://www.w3.org/2001/04/xmlenc#sha512"/>
        <DigestValue>UAiYWURrTUQlz4LLYMI1NvTeuhaF+Z/fptFH6iqC2fDCoKye48kC71V3x4MpSa7uttOxg12mEvGwQ99R4IsG4Q==</DigestValue>
      </Reference>
      <Reference URI="/xl/worksheets/sheet46.xml?ContentType=application/vnd.openxmlformats-officedocument.spreadsheetml.worksheet+xml">
        <DigestMethod Algorithm="http://www.w3.org/2001/04/xmlenc#sha512"/>
        <DigestValue>h8rFt07nqhz3UEYHoafz8WIrBqs/1mZemr0051PkA3+v3kxz340Lgl3ArXuRL8Kgr2UTTh4+CNZmXMXO6dexvQ==</DigestValue>
      </Reference>
      <Reference URI="/xl/worksheets/sheet5.xml?ContentType=application/vnd.openxmlformats-officedocument.spreadsheetml.worksheet+xml">
        <DigestMethod Algorithm="http://www.w3.org/2001/04/xmlenc#sha512"/>
        <DigestValue>rucpIU/46sMl3ZeDWQ9xK3FZyRY9Bdp1fb5rjUCRpTPiQKOipBauTjVTQVBwOXIK/0Nqhz4PZ5Zs8UfkbrZInA==</DigestValue>
      </Reference>
      <Reference URI="/xl/worksheets/sheet6.xml?ContentType=application/vnd.openxmlformats-officedocument.spreadsheetml.worksheet+xml">
        <DigestMethod Algorithm="http://www.w3.org/2001/04/xmlenc#sha512"/>
        <DigestValue>Y9uM8/S5OzldEK90RdQTpGPjOKNSRc3af0NZdbObnnnFVEpOArsvqXP2HhLlW+t/zQVA3agd+2YL3DwgGElSlA==</DigestValue>
      </Reference>
      <Reference URI="/xl/worksheets/sheet7.xml?ContentType=application/vnd.openxmlformats-officedocument.spreadsheetml.worksheet+xml">
        <DigestMethod Algorithm="http://www.w3.org/2001/04/xmlenc#sha512"/>
        <DigestValue>HTb50DzpBYbI0Zh76wESGyH0Y/QMdTKWIXQILVFENWCsqxC/BNJp/VvhgO1W+ZP/wcQHjM1Z6b2V7T2N2TS3Dw==</DigestValue>
      </Reference>
      <Reference URI="/xl/worksheets/sheet8.xml?ContentType=application/vnd.openxmlformats-officedocument.spreadsheetml.worksheet+xml">
        <DigestMethod Algorithm="http://www.w3.org/2001/04/xmlenc#sha512"/>
        <DigestValue>9DlfJPoNflFohtMCPWXpZSB6IL6lV4uRgebK3T3o3i8lAQTlW5/2GmLE54N7M7TgPi1u/d2tVupbzBe7QshnFA==</DigestValue>
      </Reference>
      <Reference URI="/xl/worksheets/sheet9.xml?ContentType=application/vnd.openxmlformats-officedocument.spreadsheetml.worksheet+xml">
        <DigestMethod Algorithm="http://www.w3.org/2001/04/xmlenc#sha512"/>
        <DigestValue>Ihwg9kVAQRCh8ZQzYrnD7Saotty0IM5UifwsZHGFc1whcSbutaXaf/DLUxExMqFYqL1fRZWObc/JFed+mbUxvw==</DigestValue>
      </Reference>
    </Manifest>
    <SignatureProperties>
      <SignatureProperty Id="idSignatureTime" Target="#idPackageSignature">
        <mdssi:SignatureTime xmlns:mdssi="http://schemas.openxmlformats.org/package/2006/digital-signature">
          <mdssi:Format>YYYY-MM-DDThh:mm:ssTZD</mdssi:Format>
          <mdssi:Value>2024-11-15T15:09:49Z</mdssi:Value>
        </mdssi:SignatureTime>
      </SignatureProperty>
    </SignatureProperties>
  </Object>
  <Object Id="idOfficeObject">
    <SignatureProperties>
      <SignatureProperty Id="idOfficeV1Details" Target="#idPackageSignature">
        <SignatureInfoV1 xmlns="http://schemas.microsoft.com/office/2006/digsig">
          <SetupID>{FCD8BC93-DEFE-4092-9D7F-66F0CC25F268}</SetupID>
          <SignatureText>Adriana Fernández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2024-11-15T15:09:49Z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mBoAAKI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1AC8AMQAxAC8AMgAwADIANAAHAAAABwAAAAUAAAAHAAAABwAAAAUAAAAHAAAABwAAAAcAAAAHAAAASwAAAEAAAAAwAAAABQAAACAAAAABAAAAAQAAABAAAAAAAAAAAAAAAG8BAACgAAAAAAAAAAAAAABv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UAAAAVgAAADAAAAA7AAAApQ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VAAAAVwAAACUAAAAMAAAABAAAAFQAAAC0AAAAMQAAADsAAADTAAAAVgAAAAEAAABVVY9BhfaOQTEAAAA7AAAAEQAAAEwAAAAAAAAAAAAAAAAAAAD//////////3AAAABBAGQAcgBpAGEAbgBhACAARgBlAHIAbgDhAG4AZABlAHoAAAANAAAADAAAAAcAAAAFAAAACgAAAAsAAAAKAAAABQAAAAoAAAAKAAAABwAAAAsAAAAKAAAACwAAAAwAAAAKAAAACQAAAEsAAABAAAAAMAAAAAUAAAAgAAAAAQAAAAEAAAAQAAAAAAAAAAAAAABvAQAAoAAAAAAAAAAAAAAAbwEAAKAAAAAlAAAADAAAAAIAAAAnAAAAGAAAAAUAAAAAAAAA////AAAAAAAlAAAADAAAAAUAAABMAAAAZAAAAAAAAABhAAAAbgEAAJsAAAAAAAAAYQAAAG8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fAAAAA8AAAB2AAAARQAAAIYAAAABAAAAVVWPQYX2jkEPAAAAdgAAAAgAAABMAAAAAAAAAAAAAAAAAAAA//////////9cAAAAQwBvAG4AdABhAGQAbwByAAgAAAAIAAAABwAAAAQAAAAHAAAACAAAAAgAAAAFAAAASwAAAEAAAAAwAAAABQAAACAAAAABAAAAAQAAABAAAAAAAAAAAAAAAG8BAACgAAAAAAAAAAAAAABvAQAAoAAAACUAAAAMAAAAAgAAACcAAAAYAAAABQAAAAAAAAD///8AAAAAACUAAAAMAAAABQAAAEwAAABkAAAADgAAAIsAAABgAQAAmwAAAA4AAACLAAAAUwEAABEAAAAhAPAAAAAAAAAAAAAAAIA/AAAAAAAAAAAAAIA/AAAAAAAAAAAAAAAAAAAAAAAAAAAAAAAAAAAAAAAAAAAlAAAADAAAAAAAAIAoAAAADAAAAAUAAAAlAAAADAAAAAEAAAAYAAAADAAAAAAAAAASAAAADAAAAAEAAAAWAAAADAAAAAAAAABUAAAAaAEAAA8AAACLAAAAXwEAAJsAAAABAAAAVVWPQYX2jkEPAAAAiwAAAC8AAABMAAAABAAAAA4AAACLAAAAYQEAAJwAAACsAAAARgBpAHIAbQBhAGQAbwAgAHAAbwByADoAIABBAEQAUgBJAEEATgBBACAARABPAEwATwBSAEUAUwAgACAARgBFAFIATgBBAE4ARABFAFoAIABNAEkAUgBBAE4ARABBAAAABgAAAAMAAAAFAAAACwAAAAcAAAAIAAAACAAAAAQAAAAIAAAACAAAAAUAAAADAAAABAAAAAgAAAAJAAAACAAAAAMAAAAIAAAACgAAAAgAAAAEAAAACQAAAAoAAAAGAAAACgAAAAgAAAAHAAAABwAAAAQAAAAEAAAABgAAAAcAAAAIAAAACgAAAAgAAAAKAAAACQAAAAcAAAAHAAAABAAAAAwAAAADAAAACAAAAAgAAAAKAAAACQAAAAgAAAAWAAAADAAAAAAAAAAlAAAADAAAAAIAAAAOAAAAFAAAAAAAAAAQAAAAFAAAAA==</Object>
  <Object Id="idInvalidSigLnImg">AQAAAGwAAAAAAAAAAAAAAG4BAACfAAAAAAAAAAAAAACwGQAALAsAACBFTUYAAAEAFCEAAKk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AAAAFYAAAAwAAAAOwAAAK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QAAAFcAAAAlAAAADAAAAAQAAABUAAAAtAAAADEAAAA7AAAA0wAAAFYAAAABAAAAVVWPQYX2jkExAAAAOwAAABEAAABMAAAAAAAAAAAAAAAAAAAA//////////9wAAAAQQBkAHIAaQBhAG4AYQAgAEYAZQByAG4A4QBuAGQAZQB6AAAADQAAAAwAAAAHAAAABQAAAAoAAAALAAAACgAAAAUAAAAKAAAACgAAAAcAAAALAAAACgAAAAsAAAAMAAAACgAAAAk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EUAAACGAAAAAQAAAFVVj0GF9o5BDwAAAHYAAAAIAAAATAAAAAAAAAAAAAAAAAAAAP//////////XAAAAEMAbwBuAHQAYQBkAG8AcgAIAAAACAAAAAcAAAAEAAAABwAAAAgAAAAIAAAABQ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AA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FMcBcJSGqZ+nOO1qN+TjxHY2W77WUrcMfOBS2xYN6J7WBAo3IMVkOVPR/5BxpwD8kYc10V8dCr8k
ja8pRciUTA==</DigestValue>
    </Reference>
    <Reference Type="http://www.w3.org/2000/09/xmldsig#Object" URI="#idOfficeObject">
      <DigestMethod Algorithm="http://www.w3.org/2001/04/xmlenc#sha512"/>
      <DigestValue>nHdOguOXUP0XOWGvzCYFJ0R6Zrx1MgWYkDf92MJfU89tqumvEuOm+nR4tBNAXGZn53Id9amclKjT
zTkAF0M3Lw==</DigestValue>
    </Reference>
    <Reference Type="http://uri.etsi.org/01903#SignedProperties" URI="#idSignedProperties">
      <Transforms>
        <Transform Algorithm="http://www.w3.org/TR/2001/REC-xml-c14n-20010315"/>
      </Transforms>
      <DigestMethod Algorithm="http://www.w3.org/2001/04/xmlenc#sha512"/>
      <DigestValue>ODSI3zzt70XAhicbo58E0voG+rOL7QBTOzoFKLQEqIjPcOO84yJuftPSLb/+kC4EUdBUut5oKKTb
W38E81p6Hw==</DigestValue>
    </Reference>
    <Reference Type="http://www.w3.org/2000/09/xmldsig#Object" URI="#idValidSigLnImg">
      <DigestMethod Algorithm="http://www.w3.org/2001/04/xmlenc#sha512"/>
      <DigestValue>hqGGOzOnOtE4plR98o+qXM5eI9YUCPCYUO2lIMuWYQTGYSMKmbt9xb+h80Y2ZkB38zZS/fMT72i8
JUPim/x5/g==</DigestValue>
    </Reference>
    <Reference Type="http://www.w3.org/2000/09/xmldsig#Object" URI="#idInvalidSigLnImg">
      <DigestMethod Algorithm="http://www.w3.org/2001/04/xmlenc#sha512"/>
      <DigestValue>5JoQ+HLhAjeBu7xuxTkgjNr9fhH/p3FQNAIYhP4gNXZi+sD4Hj1N4UDC+xSXmDZZaVNK3sGWDYm7
VygHO/3R2w==</DigestValue>
    </Reference>
  </SignedInfo>
  <SignatureValue>xtx3Q/PpmPLsCZANUUd/O5UnHRoLVcaM7P9ugXE50UI2aaGfzekqowLW8eghPBIZU0jKdA4VfqwL
CgR8xeXqqvw6c3SsmfldzgDsVrwUq6Y4TwKKZ9cu9fsFrCYm5taFwAD0bp6uBrRbJcHkvzuWVtoN
5WkPLbNuba9UCwIIztRln8oGZM6sOXgERdG06j1Mz0A0ECyI+6BoQwBhC26TE3wQvGzpCrK40nyZ
11UpLYwE+vXKjmtRVLfqHru3tjHkdKFsaVx+jH6P/l9xTpiH6Wa1RAYSbceQIo2TbCFFvdCJUFko
qFALmysimxFDQpEYEGDaBwlIJFXZ6NIH/+/vmw==</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Transform>
          <Transform Algorithm="http://www.w3.org/TR/2001/REC-xml-c14n-20010315"/>
        </Transforms>
        <DigestMethod Algorithm="http://www.w3.org/2001/04/xmlenc#sha512"/>
        <DigestValue>QzeEGrMEb/UZz2OmkRzYTG/SJKaumxdEKCuqA591bESL5IAdFzQXfPxr8KudYVKBsVpHCckbsDn34aPxt8UOrw==</DigestValue>
      </Reference>
      <Reference URI="/xl/calcChain.xml?ContentType=application/vnd.openxmlformats-officedocument.spreadsheetml.calcChain+xml">
        <DigestMethod Algorithm="http://www.w3.org/2001/04/xmlenc#sha512"/>
        <DigestValue>eMGFOv45JPgxhRty3rcbzc0RIG7SSaNbW26vSKfiuwsvVj/+0HOQdaa+yvSlxk6aCLl0teKOcK7f0cqPF9RKSw==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KrrPcgfTyMlg8AviYXs+fzQbzNd98thUCAFWX+N6+aqtXETswDZ5cWyK9DvVTRahlY7QBQ31h2PIbyBCvX0Gsg==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KAmrV5I8zdhGwHIgiMBKqUqJLJD2YE+QLXaHs9R/AZs63KvzUI7tSnlaoJu5vBwOArPk0OR+f5enCZypV3OwZg==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E+IGqzJ1L/4eiBi9DRTxdPx4j6aYX9aNxi7cvXpt52pRJ+8FhzmILdpTKSqyLvc5JNns2NFxwjOpOlR7xaVIEQ==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G92w0z7mZEcu21J0LDuAXVKqcEiYlC9ce0xuToDHPkrpF8VSqV6ZN5SmtakiP5tKra9c28AWaJSe9zxOrVSp5w==</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BLfAEu3ogqFyW6qcrLqnwwePyNo36xoHPIx24obTq2l9UPD5uDJVxKbDinZkPYdXD23dJli2hGunqHxnJJ+H4A==</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Ge3QUCyVD6lpYAQ9+naLzOcFAgw6NlihEMKSfujXWolkS2+qMb8i/AN04nmgrkR7uEBYLuGeW4sDdvT4zCTqRQ==</DigestValue>
      </Reference>
      <Reference URI="/xl/drawings/vmlDrawing2.vml?ContentType=application/vnd.openxmlformats-officedocument.vmlDrawing">
        <DigestMethod Algorithm="http://www.w3.org/2001/04/xmlenc#sha512"/>
        <DigestValue>CMFHIlGtmB2y/n4HLZjrb9q0aq3AIxmncJqJHW/4rKU2Q4WnwjrkfUegxKeYqLIP1gUV3mjwR+UBOGdkGaSiSA==</DigestValue>
      </Reference>
      <Reference URI="/xl/drawings/vmlDrawing3.vml?ContentType=application/vnd.openxmlformats-officedocument.vmlDrawing">
        <DigestMethod Algorithm="http://www.w3.org/2001/04/xmlenc#sha512"/>
        <DigestValue>SFj6fDXOVcV68RkfgfhEHP6D3mtQGfsvgY58kb16fnBPKUpeOlh/qM/auTStaryui/jtXjjDrxBa+pLaG8aQLw==</DigestValue>
      </Reference>
      <Reference URI="/xl/drawings/vmlDrawing4.vml?ContentType=application/vnd.openxmlformats-officedocument.vmlDrawing">
        <DigestMethod Algorithm="http://www.w3.org/2001/04/xmlenc#sha512"/>
        <DigestValue>GouFaCQJZ40t3FQidQ6xoEff0oUQ3FPElnmVPZNCHSxOOnJ9Gxk1EkV+HSKqyVfb71irJ7LIMmOEpX6+Yt6zcQ==</DigestValue>
      </Reference>
      <Reference URI="/xl/media/image1.png?ContentType=image/png">
        <DigestMethod Algorithm="http://www.w3.org/2001/04/xmlenc#sha512"/>
        <DigestValue>NpRrKgIkQ+p5Cs1drnSUEK4WrDQzw8AX2G01VSuiLylEsq3zw7BdvuivshVEa35lmx3qSrpPMRVYmnrs1wo5aA==</DigestValue>
      </Reference>
      <Reference URI="/xl/media/image10.emf?ContentType=image/x-emf">
        <DigestMethod Algorithm="http://www.w3.org/2001/04/xmlenc#sha512"/>
        <DigestValue>gb0ciBqviAjMqhbmIFZLwain2a3OFYMtn8VHWtQR+VlV7fjtsUj5uqgJF1rWRH/TEju4XBW3OjvB8MgzXHlF8g==</DigestValue>
      </Reference>
      <Reference URI="/xl/media/image2.emf?ContentType=image/x-emf">
        <DigestMethod Algorithm="http://www.w3.org/2001/04/xmlenc#sha512"/>
        <DigestValue>hImYPIGZTlL7an0rQaxlI/NG0MSFDV/wU1qY1SQ/CBDIEsTFoO2TQWG4XeQzUYD684/iY0tQh9kr/05EGJfL7w==</DigestValue>
      </Reference>
      <Reference URI="/xl/media/image3.emf?ContentType=image/x-emf">
        <DigestMethod Algorithm="http://www.w3.org/2001/04/xmlenc#sha512"/>
        <DigestValue>aDusZelI9EZHq6tbVApcNOI6rlAS2WXXeObUcwDgXbuwicuwLyU3hliWBVGYfxIAgJzuofEH8wjc3Jsii5YURg==</DigestValue>
      </Reference>
      <Reference URI="/xl/media/image4.emf?ContentType=image/x-emf">
        <DigestMethod Algorithm="http://www.w3.org/2001/04/xmlenc#sha512"/>
        <DigestValue>9kOx7glUma/DYrWz3NbbyELl5VO2Of1wDvptp3TnaZx0p7wfafenAweOqtLSNR0dz7G3QRI4/o7H2+rO7BZaCQ==</DigestValue>
      </Reference>
      <Reference URI="/xl/media/image5.emf?ContentType=image/x-emf">
        <DigestMethod Algorithm="http://www.w3.org/2001/04/xmlenc#sha512"/>
        <DigestValue>XZ6aCIGnVvj2IjHXC1HMuiR+2aElbMwNi3cFtFBdHghodgiej+8riGgVScK/Xw5swbiQRxl7rggDHO3eDyZRuA==</DigestValue>
      </Reference>
      <Reference URI="/xl/media/image6.emf?ContentType=image/x-emf">
        <DigestMethod Algorithm="http://www.w3.org/2001/04/xmlenc#sha512"/>
        <DigestValue>Dw7V7DEzH4Vgvqc9MoNJh1DZk4jjjA+ektDPd8AfA1IaZBFXhc0msHeotAohxcmDoD6X/r6eC5N+Xym7dUcEHg==</DigestValue>
      </Reference>
      <Reference URI="/xl/media/image7.emf?ContentType=image/x-emf">
        <DigestMethod Algorithm="http://www.w3.org/2001/04/xmlenc#sha512"/>
        <DigestValue>69MklTfp8d9zfEkHdZ3b829DgmbsA87cHQyP6Ww1nSFHCgOI6tl7aH9SkA7KzY1zs38oi0o7t5v10vumdbnLFw==</DigestValue>
      </Reference>
      <Reference URI="/xl/media/image8.emf?ContentType=image/x-emf">
        <DigestMethod Algorithm="http://www.w3.org/2001/04/xmlenc#sha512"/>
        <DigestValue>qKp75vV2tmEqiyi8F9ECW4aI/D6ljDu6Ho77lJYEcfDMDRFpERV2/QEKYaV9NzqjyDyJtpnI9CWCk5puWWZ5PA==</DigestValue>
      </Reference>
      <Reference URI="/xl/media/image9.emf?ContentType=image/x-emf">
        <DigestMethod Algorithm="http://www.w3.org/2001/04/xmlenc#sha512"/>
        <DigestValue>J0uF4Lfucs2mIKbFkX1S77koVRLju+5KRuwhd7BktMlb9YkNnZn2me5Q4XK9BLCpcKN8qOF9sTFLjV5XvYjyvg==</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xSjIWUKgf82d+lEe8wOfYcxLjCv96dFVVmZjiVP4VSe37OZs69ZBZjtBey9TTz9OaWdrczvxWB8zdt3eBGgZVA==</DigestValue>
      </Reference>
      <Reference URI="/xl/pivotCache/pivotCacheDefinition1.xml?ContentType=application/vnd.openxmlformats-officedocument.spreadsheetml.pivotCacheDefinition+xml">
        <DigestMethod Algorithm="http://www.w3.org/2001/04/xmlenc#sha512"/>
        <DigestValue>LOy096Kxf3DfTUQuuXTYopkTUnIsCiD+lfZy4MCc0hUgG4WGtUijENYD3uIwGSGbr47d1Qu7IlYnxOFLa9L7mA==</DigestValue>
      </Reference>
      <Reference URI="/xl/pivotCache/pivotCacheRecords1.xml?ContentType=application/vnd.openxmlformats-officedocument.spreadsheetml.pivotCacheRecords+xml">
        <DigestMethod Algorithm="http://www.w3.org/2001/04/xmlenc#sha512"/>
        <DigestValue>zDCqpUF+TOweLaqcdH2Edg1VmcNvnDFbqGVKbmfEyu4VkgO20pVr/Z9qQMk8PHOuf+qfRRi+sy1bPPiZAWbXhA==</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HfElnWGiJdLs/pMuBaxKzl89r4Pk2w+c23MUA5rOs292gI7M7b70dJpTiWuZGbCCGz8aD24bsaaiSGQ3MXawtw==</DigestValue>
      </Reference>
      <Reference URI="/xl/pivotTables/pivotTable1.xml?ContentType=application/vnd.openxmlformats-officedocument.spreadsheetml.pivotTable+xml">
        <DigestMethod Algorithm="http://www.w3.org/2001/04/xmlenc#sha512"/>
        <DigestValue>cBeMXGDjcX0irps48v5Ja/E53MWaV1uZyOwVZ7NhfP6Kpe/24SjU/T35I0zsd/qOdIWhlAB6dsyg3tPj1wnvew==</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k4pGxZkrJoFaoAqqazyp4tdL1HzPHtcKgjkBQGVP/N0znUYVOHf395eYwHw3ApzPPdbmHBJ1PSHGuR0vucfZ0Q==</DigestValue>
      </Reference>
      <Reference URI="/xl/styles.xml?ContentType=application/vnd.openxmlformats-officedocument.spreadsheetml.styles+xml">
        <DigestMethod Algorithm="http://www.w3.org/2001/04/xmlenc#sha512"/>
        <DigestValue>ZRdD3Cqq0O/Rq/3devLQkh+4gkz06zZhk8ZiDtOmbcbFXgIRC8xISlpOmujf+kUEPa6NWb2QEnVNwRoLoiS+5A==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iPQ1ijy3JKDsHotPZ1JNVumF2yqldy+YQSsL0FNPLSvurcaRC3v0v+Th1J3rcegArVCA9CNwLQ1OMpBOTrCcmA==</DigestValue>
      </Reference>
      <Reference URI="/xl/workbook.xml?ContentType=application/vnd.ms-excel.sheet.macroEnabled.main+xml">
        <DigestMethod Algorithm="http://www.w3.org/2001/04/xmlenc#sha512"/>
        <DigestValue>xgxPcTSyzgZ5b/RKl/Q3JCqhBkKGn+ESc3F2sRTWsxmDiP1gJ6c1jm3dSdxuBO0u78Ub7U5D4C9XSMERdI9mzw==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Vv8k35Y9A18u+FCnlImcb2MUS+tPh94u1Qfu/G0XZO9QhQeuxWJyk2LYRDWa15otUwBEwb9q8uZoTqBu/6IIWw==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GEAJ2i1e4UAVnvxWFoCKau7XcXLxihS9D/qEnHik+94f46BJd34FlUtZiS4QrBkIV/R2xTos4ctuqIKav26LTA==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s3IIrIJ3c4fhYrKHaY9gBCbeZomQd5tWm5ek3n1TgsruvMf1FcF1H9QqKszQOy9DuoYS4B5hB4IFNipvwAsrTw==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heD7iiJF0118eTPK7yLGk+KLckri4UUkbFK9qkw9KJ28pV23u3F88WX4hE1Zrw9RnNavV+djnxD53msRVQaIYw==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enyoRqYTvikSD2zZp8KBHdK0XSb5wDPb+GufyBRg+TywAEtAqfBH0AsD498aaej/5BzkxdMQGJpRKJrafihX5Q==</DigestValue>
      </Reference>
      <Reference URI="/xl/worksheets/sheet10.xml?ContentType=application/vnd.openxmlformats-officedocument.spreadsheetml.worksheet+xml">
        <DigestMethod Algorithm="http://www.w3.org/2001/04/xmlenc#sha512"/>
        <DigestValue>/2dxZFk7nmEvlVkHpiQXQzOPTEPTZWFks5j/YD/wBwmb+/TTQhVRXPUzjbaQ8UyhtV8IcYkW99DonstyF65ENQ==</DigestValue>
      </Reference>
      <Reference URI="/xl/worksheets/sheet11.xml?ContentType=application/vnd.openxmlformats-officedocument.spreadsheetml.worksheet+xml">
        <DigestMethod Algorithm="http://www.w3.org/2001/04/xmlenc#sha512"/>
        <DigestValue>tUTWbefeVz5YqXkUu0Fev6Ln1cpz1PzLQstFe2MMFiUeoj1oPJc3NJI1c5TxvSDCPQH0Y2Zp1VK+1svH3TSAMA==</DigestValue>
      </Reference>
      <Reference URI="/xl/worksheets/sheet12.xml?ContentType=application/vnd.openxmlformats-officedocument.spreadsheetml.worksheet+xml">
        <DigestMethod Algorithm="http://www.w3.org/2001/04/xmlenc#sha512"/>
        <DigestValue>Yn3AC0XPst1Zj0sxYbQ7p5cxd8VMT+8XVaqlOHl64q3+ZmHoptuvv5pvmz4JpwBuIWWg9yBggrf48/qY6ZV5hA==</DigestValue>
      </Reference>
      <Reference URI="/xl/worksheets/sheet13.xml?ContentType=application/vnd.openxmlformats-officedocument.spreadsheetml.worksheet+xml">
        <DigestMethod Algorithm="http://www.w3.org/2001/04/xmlenc#sha512"/>
        <DigestValue>hMXv5Mw/U/7TYdAODY1aTA2CRLLe9zhQiGjydFI/kkdrTa0Vb4r+1cK159HVBbubepuGwVOsTvObn8RKk/xGSA==</DigestValue>
      </Reference>
      <Reference URI="/xl/worksheets/sheet14.xml?ContentType=application/vnd.openxmlformats-officedocument.spreadsheetml.worksheet+xml">
        <DigestMethod Algorithm="http://www.w3.org/2001/04/xmlenc#sha512"/>
        <DigestValue>GErtm5QXbe33ZVTH9lrTkjWSxeTb3gXG3p6RQCzVNxYsptr/Jq3/yJBpccMSCywdqY47YKbeB83QDNpUuOLpxA==</DigestValue>
      </Reference>
      <Reference URI="/xl/worksheets/sheet15.xml?ContentType=application/vnd.openxmlformats-officedocument.spreadsheetml.worksheet+xml">
        <DigestMethod Algorithm="http://www.w3.org/2001/04/xmlenc#sha512"/>
        <DigestValue>a6KeiQRMalEadWc9Gfiw+xEOIZYQHKm2Q87M1LcZgM1tQZmnVMIgwxZWHZll23FHGc3zGjpBTu+3dDwZkzscbw==</DigestValue>
      </Reference>
      <Reference URI="/xl/worksheets/sheet16.xml?ContentType=application/vnd.openxmlformats-officedocument.spreadsheetml.worksheet+xml">
        <DigestMethod Algorithm="http://www.w3.org/2001/04/xmlenc#sha512"/>
        <DigestValue>Zds8n7H2AUMW23gy4l8sd6hR4s0P6lcR4x6uVIYWD1Ub1N5CgIFVg+Zb5/V+A1HSBrwtK+468XkvGSwAWJdgyg==</DigestValue>
      </Reference>
      <Reference URI="/xl/worksheets/sheet17.xml?ContentType=application/vnd.openxmlformats-officedocument.spreadsheetml.worksheet+xml">
        <DigestMethod Algorithm="http://www.w3.org/2001/04/xmlenc#sha512"/>
        <DigestValue>a2tneVhCjnTs5/JT0VBd00rjt3h4TzAsoDPUPBi0iCwSdCvjFDbkrwwI0nexzEPa85vu8xmAI+KyMwihrcgmsw==</DigestValue>
      </Reference>
      <Reference URI="/xl/worksheets/sheet18.xml?ContentType=application/vnd.openxmlformats-officedocument.spreadsheetml.worksheet+xml">
        <DigestMethod Algorithm="http://www.w3.org/2001/04/xmlenc#sha512"/>
        <DigestValue>pClSMRDGuQY3YqfoBVoYEfoE48aTkMA+CZSwTocaXQv/a2AbOlc219NNfVgJoaxspulpT4cbZf9TOWDZ5+JSxQ==</DigestValue>
      </Reference>
      <Reference URI="/xl/worksheets/sheet19.xml?ContentType=application/vnd.openxmlformats-officedocument.spreadsheetml.worksheet+xml">
        <DigestMethod Algorithm="http://www.w3.org/2001/04/xmlenc#sha512"/>
        <DigestValue>oCn+ZM4tLuYFjrKxchrQfmFDBWEboWFZ1C+lemy8Td0s1+OK9tXjXi+JPnz++3RMtYPCavbgN/rd7JDxtOleUQ==</DigestValue>
      </Reference>
      <Reference URI="/xl/worksheets/sheet2.xml?ContentType=application/vnd.openxmlformats-officedocument.spreadsheetml.worksheet+xml">
        <DigestMethod Algorithm="http://www.w3.org/2001/04/xmlenc#sha512"/>
        <DigestValue>pYvAZr6sYQ1FWZNzqF+VOxoKGK3Ur7nyaIAsO0xJjbEb9ytTJdsHVLyrrApRfsvDskGXCCB2h3EW1gmKn3H+3g==</DigestValue>
      </Reference>
      <Reference URI="/xl/worksheets/sheet20.xml?ContentType=application/vnd.openxmlformats-officedocument.spreadsheetml.worksheet+xml">
        <DigestMethod Algorithm="http://www.w3.org/2001/04/xmlenc#sha512"/>
        <DigestValue>RKJuQAhwXKZKhd7slemI/J4/eVc3sg0+2lcOoO7yvQ4kaRj5Ak16ijqO03V6uEui50CGYZv31TKLaEUnUtoA/g==</DigestValue>
      </Reference>
      <Reference URI="/xl/worksheets/sheet21.xml?ContentType=application/vnd.openxmlformats-officedocument.spreadsheetml.worksheet+xml">
        <DigestMethod Algorithm="http://www.w3.org/2001/04/xmlenc#sha512"/>
        <DigestValue>rmSGuWAECdywJNht9WeRPqfVCS5H29eZZZWDYmOJzIO82VBY1h8J1OPi6ZR3Y75uJaDOWjB6GMvqfGhj6h4Lvg==</DigestValue>
      </Reference>
      <Reference URI="/xl/worksheets/sheet22.xml?ContentType=application/vnd.openxmlformats-officedocument.spreadsheetml.worksheet+xml">
        <DigestMethod Algorithm="http://www.w3.org/2001/04/xmlenc#sha512"/>
        <DigestValue>NhOX0d5AYH3FhShIV01MbTbbM5VXWc7NKQHz7N5WYPdRlTYvy9iDfQreeJQ0bk1GjHbMcN3RG67sf8U2bI/ljg==</DigestValue>
      </Reference>
      <Reference URI="/xl/worksheets/sheet23.xml?ContentType=application/vnd.openxmlformats-officedocument.spreadsheetml.worksheet+xml">
        <DigestMethod Algorithm="http://www.w3.org/2001/04/xmlenc#sha512"/>
        <DigestValue>top48Z/BM9pOprnS/cnz0CsVCi+2Td/IBKKdSwdOn7oihyfYLqU88NZvChdkvGEa+l7fFQCbVzB88LMN9DGL+Q==</DigestValue>
      </Reference>
      <Reference URI="/xl/worksheets/sheet24.xml?ContentType=application/vnd.openxmlformats-officedocument.spreadsheetml.worksheet+xml">
        <DigestMethod Algorithm="http://www.w3.org/2001/04/xmlenc#sha512"/>
        <DigestValue>T8ieVPkWFLhHJfruHir/QAie5jVQfFUbbecF/bkqURRnqyfXl1rYR4184mLrDoTHRn0rrMynIkEfXCI+i3rQOQ==</DigestValue>
      </Reference>
      <Reference URI="/xl/worksheets/sheet25.xml?ContentType=application/vnd.openxmlformats-officedocument.spreadsheetml.worksheet+xml">
        <DigestMethod Algorithm="http://www.w3.org/2001/04/xmlenc#sha512"/>
        <DigestValue>X22veDzzwiofP5/cbfJ8YWP7RkZ9KDxS1FmtPNb34na49YsH1yghCmOZOJ81PM1AmKesrfxMHlmO2jczdn3CsA==</DigestValue>
      </Reference>
      <Reference URI="/xl/worksheets/sheet26.xml?ContentType=application/vnd.openxmlformats-officedocument.spreadsheetml.worksheet+xml">
        <DigestMethod Algorithm="http://www.w3.org/2001/04/xmlenc#sha512"/>
        <DigestValue>0XM2XMudDnpW2/Y36O8Xykr4bt0OSwBLcAVKkIcdBpmvYIESF1Go2ja6qPC5gOxk/EGTA18efHOVgIlpBv7wkA==</DigestValue>
      </Reference>
      <Reference URI="/xl/worksheets/sheet27.xml?ContentType=application/vnd.openxmlformats-officedocument.spreadsheetml.worksheet+xml">
        <DigestMethod Algorithm="http://www.w3.org/2001/04/xmlenc#sha512"/>
        <DigestValue>bTmttfpxxjwxX3VMvaEIdmrhVGIAg0xj2UyfYgqcYcJPdi9sBre50KIOx1WAR0Nb6cjoAY2bJdbmK8nLeggGxA==</DigestValue>
      </Reference>
      <Reference URI="/xl/worksheets/sheet28.xml?ContentType=application/vnd.openxmlformats-officedocument.spreadsheetml.worksheet+xml">
        <DigestMethod Algorithm="http://www.w3.org/2001/04/xmlenc#sha512"/>
        <DigestValue>GR2xS/p7Hk3bD4lhKfsTXIl9sS+s1vM4lhokY+5XlV/cK0Hdbb2D/BIwsWAQR/g9HbeXUvoip4xevJhhjrwVSg==</DigestValue>
      </Reference>
      <Reference URI="/xl/worksheets/sheet29.xml?ContentType=application/vnd.openxmlformats-officedocument.spreadsheetml.worksheet+xml">
        <DigestMethod Algorithm="http://www.w3.org/2001/04/xmlenc#sha512"/>
        <DigestValue>fMXlsnKUizBb58hO+PIoBoNKixXLcDUzdBqJFs4LTGZrRD+qCOyZmoTTv8VhUinIJZa8J9nTE5Q9sgVGapcvgw==</DigestValue>
      </Reference>
      <Reference URI="/xl/worksheets/sheet3.xml?ContentType=application/vnd.openxmlformats-officedocument.spreadsheetml.worksheet+xml">
        <DigestMethod Algorithm="http://www.w3.org/2001/04/xmlenc#sha512"/>
        <DigestValue>eYzPaGrqgt5jTQgtyg1VdVJijM9uYv6yfCCtp4E96C/WWK56o/kx/g7ZKvYbSBlJTVJ+0x4FkwN6pwu13aUaYQ==</DigestValue>
      </Reference>
      <Reference URI="/xl/worksheets/sheet30.xml?ContentType=application/vnd.openxmlformats-officedocument.spreadsheetml.worksheet+xml">
        <DigestMethod Algorithm="http://www.w3.org/2001/04/xmlenc#sha512"/>
        <DigestValue>QPkR5UIcYyUCHVdleCyTFIrfOUqqJ0ZwEDf2GI9p7/VMckL+V93A5uVjDz+NaGO6B9D2R1bm+bvXQAl0V5FnCA==</DigestValue>
      </Reference>
      <Reference URI="/xl/worksheets/sheet31.xml?ContentType=application/vnd.openxmlformats-officedocument.spreadsheetml.worksheet+xml">
        <DigestMethod Algorithm="http://www.w3.org/2001/04/xmlenc#sha512"/>
        <DigestValue>r5fPCwDDvT9Lw2HeUJJjFX/rY3XMmMl3Rhx/WTKly3c8zJuoFSGWe0O+xYNbKaO660q9h3g0TytGuhPlIFPV2A==</DigestValue>
      </Reference>
      <Reference URI="/xl/worksheets/sheet32.xml?ContentType=application/vnd.openxmlformats-officedocument.spreadsheetml.worksheet+xml">
        <DigestMethod Algorithm="http://www.w3.org/2001/04/xmlenc#sha512"/>
        <DigestValue>KHgybBYX9is1Qrv8gHV6k7tn22SSmnnVKdD0VXD4msOqCs9DZuWSY4hTQ6xJrL3JLHLbBjsi1pi+CIl8CH3B5Q==</DigestValue>
      </Reference>
      <Reference URI="/xl/worksheets/sheet33.xml?ContentType=application/vnd.openxmlformats-officedocument.spreadsheetml.worksheet+xml">
        <DigestMethod Algorithm="http://www.w3.org/2001/04/xmlenc#sha512"/>
        <DigestValue>WCoLzylyuuuX6GcBR7he1ClIzlihXsRBRtuSSGrX2kM6JU4rWo4l03Q1TE9cMlLGKqabylaybjxqktSm8PciVw==</DigestValue>
      </Reference>
      <Reference URI="/xl/worksheets/sheet34.xml?ContentType=application/vnd.openxmlformats-officedocument.spreadsheetml.worksheet+xml">
        <DigestMethod Algorithm="http://www.w3.org/2001/04/xmlenc#sha512"/>
        <DigestValue>qFU7pCEph9taEv7RSOb27OqX4EFyAFaLAc5VXGq95H3vN7e67C4mZNMDNoV9JC3lfs5nNSP7DjHacmPzOhviVg==</DigestValue>
      </Reference>
      <Reference URI="/xl/worksheets/sheet35.xml?ContentType=application/vnd.openxmlformats-officedocument.spreadsheetml.worksheet+xml">
        <DigestMethod Algorithm="http://www.w3.org/2001/04/xmlenc#sha512"/>
        <DigestValue>41Se/J9H2z9c3JbcapOM1jUambF6sJl8oja/f54RZ7+A17EBNhxTf39zmGgk7zml/N0h4bwtpWBq8hDOyl+vhA==</DigestValue>
      </Reference>
      <Reference URI="/xl/worksheets/sheet36.xml?ContentType=application/vnd.openxmlformats-officedocument.spreadsheetml.worksheet+xml">
        <DigestMethod Algorithm="http://www.w3.org/2001/04/xmlenc#sha512"/>
        <DigestValue>zVD+CT98pTLvqLeHdcPPIGFnRUM4MggwcgXWU47ICE2B6RxW1J6Z8MU5/3MsW+Tzzz9oz3F9gfea59805XxPyw==</DigestValue>
      </Reference>
      <Reference URI="/xl/worksheets/sheet37.xml?ContentType=application/vnd.openxmlformats-officedocument.spreadsheetml.worksheet+xml">
        <DigestMethod Algorithm="http://www.w3.org/2001/04/xmlenc#sha512"/>
        <DigestValue>33KRclvNfN7wVgDlAUfVhMnkodpa02Qzogam7HDRK/22aZWeMmaH4sfjzX6JcQR+UmofK4slyBZSeW0hfFT0Fw==</DigestValue>
      </Reference>
      <Reference URI="/xl/worksheets/sheet38.xml?ContentType=application/vnd.openxmlformats-officedocument.spreadsheetml.worksheet+xml">
        <DigestMethod Algorithm="http://www.w3.org/2001/04/xmlenc#sha512"/>
        <DigestValue>tNpxVheR/DaGSUjO9ZaFiO1Z+u4eArKAM8c5ND4Rrf5ZnduRUbmEcFYFBbIPSoxLmCVNuCTXiASftCPvDM38bw==</DigestValue>
      </Reference>
      <Reference URI="/xl/worksheets/sheet39.xml?ContentType=application/vnd.openxmlformats-officedocument.spreadsheetml.worksheet+xml">
        <DigestMethod Algorithm="http://www.w3.org/2001/04/xmlenc#sha512"/>
        <DigestValue>f1Dsoy0eI+o7bda1+oN9VHFRBem2WPz7GcdR5UkwF7V/uA8AsmDZMCTYiYzmh5RVHSw/jbcMXoe+8IVV/1X/oQ==</DigestValue>
      </Reference>
      <Reference URI="/xl/worksheets/sheet4.xml?ContentType=application/vnd.openxmlformats-officedocument.spreadsheetml.worksheet+xml">
        <DigestMethod Algorithm="http://www.w3.org/2001/04/xmlenc#sha512"/>
        <DigestValue>Jv5lH/GaDmAsI+Q1uY91n216pV5P5e1c+dkec5CaDHuc38esrLJAgmoLh3WTr06zyAEF1w/DYBrQvy2o7fq7vQ==</DigestValue>
      </Reference>
      <Reference URI="/xl/worksheets/sheet40.xml?ContentType=application/vnd.openxmlformats-officedocument.spreadsheetml.worksheet+xml">
        <DigestMethod Algorithm="http://www.w3.org/2001/04/xmlenc#sha512"/>
        <DigestValue>xJww2CZhD7Om7HiXTFg+fLhOOfWFlmsfn5+2FG4LiD8RUI7ZRgBhPg55CUOJ0cEWa+VissfOn+IeQ3nNn/LpvA==</DigestValue>
      </Reference>
      <Reference URI="/xl/worksheets/sheet41.xml?ContentType=application/vnd.openxmlformats-officedocument.spreadsheetml.worksheet+xml">
        <DigestMethod Algorithm="http://www.w3.org/2001/04/xmlenc#sha512"/>
        <DigestValue>Aaol23kMB7hxzN1ns9rGPlosUHF4TehEN9+0NlX1MipALg9fyOjbOYQHeiYPk5/GFHKLduq5wwAtpLzaRGeFEQ==</DigestValue>
      </Reference>
      <Reference URI="/xl/worksheets/sheet42.xml?ContentType=application/vnd.openxmlformats-officedocument.spreadsheetml.worksheet+xml">
        <DigestMethod Algorithm="http://www.w3.org/2001/04/xmlenc#sha512"/>
        <DigestValue>I+GK1DJF9nQHy8ATqyQQNlf/PovDxrKlkbVlheqAQPfZQKjhU4Jc3wV78jeTzSZ9hLgAwh2Cwe3q1VfPNRQjug==</DigestValue>
      </Reference>
      <Reference URI="/xl/worksheets/sheet43.xml?ContentType=application/vnd.openxmlformats-officedocument.spreadsheetml.worksheet+xml">
        <DigestMethod Algorithm="http://www.w3.org/2001/04/xmlenc#sha512"/>
        <DigestValue>EDTWL039M2m9do5EeQEO2A86vD1RFxnIS7EjZ0Nr+iJC1QEc/YdGu24aNTHR/qekhd1VmzAC4TjROzvSQHLK9w==</DigestValue>
      </Reference>
      <Reference URI="/xl/worksheets/sheet44.xml?ContentType=application/vnd.openxmlformats-officedocument.spreadsheetml.worksheet+xml">
        <DigestMethod Algorithm="http://www.w3.org/2001/04/xmlenc#sha512"/>
        <DigestValue>iUSPFhXzFRdN+JCJPsZUp1w4RPlF8/0h/tGdltOvaOSLdN6dgTFxEq4TQu3IdqsahW2yiRcde4uvT260HrHnYQ==</DigestValue>
      </Reference>
      <Reference URI="/xl/worksheets/sheet45.xml?ContentType=application/vnd.openxmlformats-officedocument.spreadsheetml.worksheet+xml">
        <DigestMethod Algorithm="http://www.w3.org/2001/04/xmlenc#sha512"/>
        <DigestValue>UAiYWURrTUQlz4LLYMI1NvTeuhaF+Z/fptFH6iqC2fDCoKye48kC71V3x4MpSa7uttOxg12mEvGwQ99R4IsG4Q==</DigestValue>
      </Reference>
      <Reference URI="/xl/worksheets/sheet46.xml?ContentType=application/vnd.openxmlformats-officedocument.spreadsheetml.worksheet+xml">
        <DigestMethod Algorithm="http://www.w3.org/2001/04/xmlenc#sha512"/>
        <DigestValue>h8rFt07nqhz3UEYHoafz8WIrBqs/1mZemr0051PkA3+v3kxz340Lgl3ArXuRL8Kgr2UTTh4+CNZmXMXO6dexvQ==</DigestValue>
      </Reference>
      <Reference URI="/xl/worksheets/sheet5.xml?ContentType=application/vnd.openxmlformats-officedocument.spreadsheetml.worksheet+xml">
        <DigestMethod Algorithm="http://www.w3.org/2001/04/xmlenc#sha512"/>
        <DigestValue>rucpIU/46sMl3ZeDWQ9xK3FZyRY9Bdp1fb5rjUCRpTPiQKOipBauTjVTQVBwOXIK/0Nqhz4PZ5Zs8UfkbrZInA==</DigestValue>
      </Reference>
      <Reference URI="/xl/worksheets/sheet6.xml?ContentType=application/vnd.openxmlformats-officedocument.spreadsheetml.worksheet+xml">
        <DigestMethod Algorithm="http://www.w3.org/2001/04/xmlenc#sha512"/>
        <DigestValue>Y9uM8/S5OzldEK90RdQTpGPjOKNSRc3af0NZdbObnnnFVEpOArsvqXP2HhLlW+t/zQVA3agd+2YL3DwgGElSlA==</DigestValue>
      </Reference>
      <Reference URI="/xl/worksheets/sheet7.xml?ContentType=application/vnd.openxmlformats-officedocument.spreadsheetml.worksheet+xml">
        <DigestMethod Algorithm="http://www.w3.org/2001/04/xmlenc#sha512"/>
        <DigestValue>HTb50DzpBYbI0Zh76wESGyH0Y/QMdTKWIXQILVFENWCsqxC/BNJp/VvhgO1W+ZP/wcQHjM1Z6b2V7T2N2TS3Dw==</DigestValue>
      </Reference>
      <Reference URI="/xl/worksheets/sheet8.xml?ContentType=application/vnd.openxmlformats-officedocument.spreadsheetml.worksheet+xml">
        <DigestMethod Algorithm="http://www.w3.org/2001/04/xmlenc#sha512"/>
        <DigestValue>9DlfJPoNflFohtMCPWXpZSB6IL6lV4uRgebK3T3o3i8lAQTlW5/2GmLE54N7M7TgPi1u/d2tVupbzBe7QshnFA==</DigestValue>
      </Reference>
      <Reference URI="/xl/worksheets/sheet9.xml?ContentType=application/vnd.openxmlformats-officedocument.spreadsheetml.worksheet+xml">
        <DigestMethod Algorithm="http://www.w3.org/2001/04/xmlenc#sha512"/>
        <DigestValue>Ihwg9kVAQRCh8ZQzYrnD7Saotty0IM5UifwsZHGFc1whcSbutaXaf/DLUxExMqFYqL1fRZWObc/JFed+mbUxvw==</DigestValue>
      </Reference>
    </Manifest>
    <SignatureProperties>
      <SignatureProperty Id="idSignatureTime" Target="#idPackageSignature">
        <mdssi:SignatureTime xmlns:mdssi="http://schemas.openxmlformats.org/package/2006/digital-signature">
          <mdssi:Format>YYYY-MM-DDThh:mm:ssTZD</mdssi:Format>
          <mdssi:Value>2024-11-15T15:10:36Z</mdssi:Value>
        </mdssi:SignatureTime>
      </SignatureProperty>
    </SignatureProperties>
  </Object>
  <Object Id="idOfficeObject">
    <SignatureProperties>
      <SignatureProperty Id="idOfficeV1Details" Target="#idPackageSignature">
        <SignatureInfoV1 xmlns="http://schemas.microsoft.com/office/2006/digsig">
          <SetupID>{B4F25F73-7566-4C6F-B13C-2B5446287043}</SetupID>
          <SignatureText>Adriana Fernández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2024-11-15T15:10:36Z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mBoAAKI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1AC8AMQAxAC8AMgAwADIANAAHAAAABwAAAAUAAAAHAAAABwAAAAUAAAAHAAAABwAAAAcAAAAHAAAASwAAAEAAAAAwAAAABQAAACAAAAABAAAAAQAAABAAAAAAAAAAAAAAAG8BAACgAAAAAAAAAAAAAABv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BdER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UAAAAVgAAADAAAAA7AAAApQ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VAAAAVwAAACUAAAAMAAAABAAAAFQAAAC0AAAAMQAAADsAAADTAAAAVgAAAAEAAABVVY9BhfaOQTEAAAA7AAAAEQAAAEwAAAAAAAAAAAAAAAAAAAD//////////3AAAABBAGQAcgBpAGEAbgBhACAARgBlAHIAbgDhAG4AZABlAHoAAQANAAAADAAAAAcAAAAFAAAACgAAAAsAAAAKAAAABQAAAAoAAAAKAAAABwAAAAsAAAAKAAAACwAAAAwAAAAKAAAACQAAAEsAAABAAAAAMAAAAAUAAAAgAAAAAQAAAAEAAAAQAAAAAAAAAAAAAABvAQAAoAAAAAAAAAAAAAAAbwEAAKAAAAAlAAAADAAAAAIAAAAnAAAAGAAAAAUAAAAAAAAA////AAAAAAAlAAAADAAAAAUAAABMAAAAZAAAAAAAAABhAAAAbgEAAJsAAAAAAAAAYQAAAG8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fAAAAA8AAAB2AAAARQAAAIYAAAABAAAAVVWPQYX2jkEPAAAAdgAAAAgAAABMAAAAAAAAAAAAAAAAAAAA//////////9cAAAAQwBvAG4AdABhAGQAbwByAAgAAAAIAAAABwAAAAQAAAAHAAAACAAAAAgAAAAFAAAASwAAAEAAAAAwAAAABQAAACAAAAABAAAAAQAAABAAAAAAAAAAAAAAAG8BAACgAAAAAAAAAAAAAABvAQAAoAAAACUAAAAMAAAAAgAAACcAAAAYAAAABQAAAAAAAAD///8AAAAAACUAAAAMAAAABQAAAEwAAABkAAAADgAAAIsAAABgAQAAmwAAAA4AAACLAAAAUwEAABEAAAAhAPAAAAAAAAAAAAAAAIA/AAAAAAAAAAAAAIA/AAAAAAAAAAAAAAAAAAAAAAAAAAAAAAAAAAAAAAAAAAAlAAAADAAAAAAAAIAoAAAADAAAAAUAAAAlAAAADAAAAAEAAAAYAAAADAAAAAAAAAASAAAADAAAAAEAAAAWAAAADAAAAAAAAABUAAAAaAEAAA8AAACLAAAAXwEAAJsAAAABAAAAVVWPQYX2jkEPAAAAiwAAAC8AAABMAAAABAAAAA4AAACLAAAAYQEAAJwAAACsAAAARgBpAHIAbQBhAGQAbwAgAHAAbwByADoAIABBAEQAUgBJAEEATgBBACAARABPAEwATwBSAEUAUwAgACAARgBFAFIATgBBAE4ARABFAFoAIABNAEkAUgBBAE4ARABBAAAABgAAAAMAAAAFAAAACwAAAAcAAAAIAAAACAAAAAQAAAAIAAAACAAAAAUAAAADAAAABAAAAAgAAAAJAAAACAAAAAMAAAAIAAAACgAAAAgAAAAEAAAACQAAAAoAAAAGAAAACgAAAAgAAAAHAAAABwAAAAQAAAAEAAAABgAAAAcAAAAIAAAACgAAAAgAAAAKAAAACQAAAAcAAAAHAAAABAAAAAwAAAADAAAACAAAAAgAAAAKAAAACQAAAAgAAAAWAAAADAAAAAAAAAAlAAAADAAAAAIAAAAOAAAAFAAAAAAAAAAQAAAAFAAAAA==</Object>
  <Object Id="idInvalidSigLnImg">AQAAAGwAAAAAAAAAAAAAAG4BAACfAAAAAAAAAAAAAACwGQAALAsAACBFTUYAAAEAFCEAAKk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AAAAFYAAAAwAAAAOwAAAK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QAAAFcAAAAlAAAADAAAAAQAAABUAAAAtAAAADEAAAA7AAAA0wAAAFYAAAABAAAAVVWPQYX2jkExAAAAOwAAABEAAABMAAAAAAAAAAAAAAAAAAAA//////////9wAAAAQQBkAHIAaQBhAG4AYQAgAEYAZQByAG4A4QBuAGQAZQB6AAAADQAAAAwAAAAHAAAABQAAAAoAAAALAAAACgAAAAUAAAAKAAAACgAAAAcAAAALAAAACgAAAAsAAAAMAAAACgAAAAk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EUAAACGAAAAAQAAAFVVj0GF9o5BDwAAAHYAAAAIAAAATAAAAAAAAAAAAAAAAAAAAP//////////XAAAAEMAbwBuAHQAYQBkAG8AcgAIAAAACAAAAAcAAAAEAAAABwAAAAgAAAAIAAAABQ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AA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ofkCqC0sNOywkj1pgl0tYq58mShavD5a3VLqhVFmfWvcB6wBIQTZHy2ap48XDE4ICTMiZ5xoKXSl
PzbrdErAcg==</DigestValue>
    </Reference>
    <Reference Type="http://www.w3.org/2000/09/xmldsig#Object" URI="#idOfficeObject">
      <DigestMethod Algorithm="http://www.w3.org/2001/04/xmlenc#sha512"/>
      <DigestValue>xF44msSaxrMUTDrOpA4jkNGoYy9eaOGGJAkcE+MeVA8lLqgmJ23FLI9QrW9FGD3WeDFKYizsp0jk
z3zDlBbrzQ==</DigestValue>
    </Reference>
    <Reference Type="http://uri.etsi.org/01903#SignedProperties" URI="#idSignedProperties">
      <Transforms>
        <Transform Algorithm="http://www.w3.org/TR/2001/REC-xml-c14n-20010315"/>
      </Transforms>
      <DigestMethod Algorithm="http://www.w3.org/2001/04/xmlenc#sha512"/>
      <DigestValue>95yiEicPOmYcXNsOrO1m0lSHgfy4BHBfnVH0cSKilMUXYdpjeR9FnwO4uLEFeUcg/WYv5GLP0LZQ
7/ongyU+oA==</DigestValue>
    </Reference>
    <Reference Type="http://www.w3.org/2000/09/xmldsig#Object" URI="#idValidSigLnImg">
      <DigestMethod Algorithm="http://www.w3.org/2001/04/xmlenc#sha512"/>
      <DigestValue>Z/2prnspEpljZVOHdcTGWcjUhFyxEImf1yOO9RjpzP9vmyWR+d6VGJQ8cizNKTRXNhZ/dLJvShXE
TLv6JBd8kQ==</DigestValue>
    </Reference>
    <Reference Type="http://www.w3.org/2000/09/xmldsig#Object" URI="#idInvalidSigLnImg">
      <DigestMethod Algorithm="http://www.w3.org/2001/04/xmlenc#sha512"/>
      <DigestValue>d7avs6m7mB4QFTThMzj7X4UklmQmEPHsgiB77Kj+qpuay+veR/DOKSnwEvTsOZp141OMA3LPTHg2
DI4sQOietw==</DigestValue>
    </Reference>
  </SignedInfo>
  <SignatureValue>OvGS+2rYYfVVeflZEUpVq575v9rYKKmlFfnA5FsFSCOdi1+AjRSwY94pG8wtsl8siGXZxFdOq4GR
Nq0uT9xdHTJtip90w7y7J/BWD4aWoM1NJ0nALSohy7zaQRMBQoyG84sJoVoG1TmOvAQKyA6u3hal
lZOobJlS5r5BPE2ZM1pAIX1k+5j2m8w4n9ig7zY8hb2evBJNRGodkLwRkws289iEGO/pYEiQywbL
s6KhLQ6TEZ83G757vuyHjh4W94MlR4Q1D9YMB4rg/nGCw6AuKh5g6AeHW/tqEw4EPYnehcxpW60m
PLJeD6uzhOysnFpsyCNY4ktIkUM6neW4E7ObTg==</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512"/>
        <DigestValue>QzeEGrMEb/UZz2OmkRzYTG/SJKaumxdEKCuqA591bESL5IAdFzQXfPxr8KudYVKBsVpHCckbsDn34aPxt8UOrw==</DigestValue>
      </Reference>
      <Reference URI="/xl/calcChain.xml?ContentType=application/vnd.openxmlformats-officedocument.spreadsheetml.calcChain+xml">
        <DigestMethod Algorithm="http://www.w3.org/2001/04/xmlenc#sha512"/>
        <DigestValue>eMGFOv45JPgxhRty3rcbzc0RIG7SSaNbW26vSKfiuwsvVj/+0HOQdaa+yvSlxk6aCLl0teKOcK7f0cqPF9RKSw==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KrrPcgfTyMlg8AviYXs+fzQbzNd98thUCAFWX+N6+aqtXETswDZ5cWyK9DvVTRahlY7QBQ31h2PIbyBCvX0Gsg==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KAmrV5I8zdhGwHIgiMBKqUqJLJD2YE+QLXaHs9R/AZs63KvzUI7tSnlaoJu5vBwOArPk0OR+f5enCZypV3OwZg==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E+IGqzJ1L/4eiBi9DRTxdPx4j6aYX9aNxi7cvXpt52pRJ+8FhzmILdpTKSqyLvc5JNns2NFxwjOpOlR7xaVIEQ==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G92w0z7mZEcu21J0LDuAXVKqcEiYlC9ce0xuToDHPkrpF8VSqV6ZN5SmtakiP5tKra9c28AWaJSe9zxOrVSp5w==</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BLfAEu3ogqFyW6qcrLqnwwePyNo36xoHPIx24obTq2l9UPD5uDJVxKbDinZkPYdXD23dJli2hGunqHxnJJ+H4A==</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Ge3QUCyVD6lpYAQ9+naLzOcFAgw6NlihEMKSfujXWolkS2+qMb8i/AN04nmgrkR7uEBYLuGeW4sDdvT4zCTqRQ==</DigestValue>
      </Reference>
      <Reference URI="/xl/drawings/vmlDrawing2.vml?ContentType=application/vnd.openxmlformats-officedocument.vmlDrawing">
        <DigestMethod Algorithm="http://www.w3.org/2001/04/xmlenc#sha512"/>
        <DigestValue>CMFHIlGtmB2y/n4HLZjrb9q0aq3AIxmncJqJHW/4rKU2Q4WnwjrkfUegxKeYqLIP1gUV3mjwR+UBOGdkGaSiSA==</DigestValue>
      </Reference>
      <Reference URI="/xl/drawings/vmlDrawing3.vml?ContentType=application/vnd.openxmlformats-officedocument.vmlDrawing">
        <DigestMethod Algorithm="http://www.w3.org/2001/04/xmlenc#sha512"/>
        <DigestValue>SFj6fDXOVcV68RkfgfhEHP6D3mtQGfsvgY58kb16fnBPKUpeOlh/qM/auTStaryui/jtXjjDrxBa+pLaG8aQLw==</DigestValue>
      </Reference>
      <Reference URI="/xl/drawings/vmlDrawing4.vml?ContentType=application/vnd.openxmlformats-officedocument.vmlDrawing">
        <DigestMethod Algorithm="http://www.w3.org/2001/04/xmlenc#sha512"/>
        <DigestValue>GouFaCQJZ40t3FQidQ6xoEff0oUQ3FPElnmVPZNCHSxOOnJ9Gxk1EkV+HSKqyVfb71irJ7LIMmOEpX6+Yt6zcQ==</DigestValue>
      </Reference>
      <Reference URI="/xl/media/image1.png?ContentType=image/png">
        <DigestMethod Algorithm="http://www.w3.org/2001/04/xmlenc#sha512"/>
        <DigestValue>NpRrKgIkQ+p5Cs1drnSUEK4WrDQzw8AX2G01VSuiLylEsq3zw7BdvuivshVEa35lmx3qSrpPMRVYmnrs1wo5aA==</DigestValue>
      </Reference>
      <Reference URI="/xl/media/image10.emf?ContentType=image/x-emf">
        <DigestMethod Algorithm="http://www.w3.org/2001/04/xmlenc#sha512"/>
        <DigestValue>gb0ciBqviAjMqhbmIFZLwain2a3OFYMtn8VHWtQR+VlV7fjtsUj5uqgJF1rWRH/TEju4XBW3OjvB8MgzXHlF8g==</DigestValue>
      </Reference>
      <Reference URI="/xl/media/image2.emf?ContentType=image/x-emf">
        <DigestMethod Algorithm="http://www.w3.org/2001/04/xmlenc#sha512"/>
        <DigestValue>hImYPIGZTlL7an0rQaxlI/NG0MSFDV/wU1qY1SQ/CBDIEsTFoO2TQWG4XeQzUYD684/iY0tQh9kr/05EGJfL7w==</DigestValue>
      </Reference>
      <Reference URI="/xl/media/image3.emf?ContentType=image/x-emf">
        <DigestMethod Algorithm="http://www.w3.org/2001/04/xmlenc#sha512"/>
        <DigestValue>aDusZelI9EZHq6tbVApcNOI6rlAS2WXXeObUcwDgXbuwicuwLyU3hliWBVGYfxIAgJzuofEH8wjc3Jsii5YURg==</DigestValue>
      </Reference>
      <Reference URI="/xl/media/image4.emf?ContentType=image/x-emf">
        <DigestMethod Algorithm="http://www.w3.org/2001/04/xmlenc#sha512"/>
        <DigestValue>9kOx7glUma/DYrWz3NbbyELl5VO2Of1wDvptp3TnaZx0p7wfafenAweOqtLSNR0dz7G3QRI4/o7H2+rO7BZaCQ==</DigestValue>
      </Reference>
      <Reference URI="/xl/media/image5.emf?ContentType=image/x-emf">
        <DigestMethod Algorithm="http://www.w3.org/2001/04/xmlenc#sha512"/>
        <DigestValue>XZ6aCIGnVvj2IjHXC1HMuiR+2aElbMwNi3cFtFBdHghodgiej+8riGgVScK/Xw5swbiQRxl7rggDHO3eDyZRuA==</DigestValue>
      </Reference>
      <Reference URI="/xl/media/image6.emf?ContentType=image/x-emf">
        <DigestMethod Algorithm="http://www.w3.org/2001/04/xmlenc#sha512"/>
        <DigestValue>Dw7V7DEzH4Vgvqc9MoNJh1DZk4jjjA+ektDPd8AfA1IaZBFXhc0msHeotAohxcmDoD6X/r6eC5N+Xym7dUcEHg==</DigestValue>
      </Reference>
      <Reference URI="/xl/media/image7.emf?ContentType=image/x-emf">
        <DigestMethod Algorithm="http://www.w3.org/2001/04/xmlenc#sha512"/>
        <DigestValue>69MklTfp8d9zfEkHdZ3b829DgmbsA87cHQyP6Ww1nSFHCgOI6tl7aH9SkA7KzY1zs38oi0o7t5v10vumdbnLFw==</DigestValue>
      </Reference>
      <Reference URI="/xl/media/image8.emf?ContentType=image/x-emf">
        <DigestMethod Algorithm="http://www.w3.org/2001/04/xmlenc#sha512"/>
        <DigestValue>qKp75vV2tmEqiyi8F9ECW4aI/D6ljDu6Ho77lJYEcfDMDRFpERV2/QEKYaV9NzqjyDyJtpnI9CWCk5puWWZ5PA==</DigestValue>
      </Reference>
      <Reference URI="/xl/media/image9.emf?ContentType=image/x-emf">
        <DigestMethod Algorithm="http://www.w3.org/2001/04/xmlenc#sha512"/>
        <DigestValue>J0uF4Lfucs2mIKbFkX1S77koVRLju+5KRuwhd7BktMlb9YkNnZn2me5Q4XK9BLCpcKN8qOF9sTFLjV5XvYjyvg==</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xSjIWUKgf82d+lEe8wOfYcxLjCv96dFVVmZjiVP4VSe37OZs69ZBZjtBey9TTz9OaWdrczvxWB8zdt3eBGgZVA==</DigestValue>
      </Reference>
      <Reference URI="/xl/pivotCache/pivotCacheDefinition1.xml?ContentType=application/vnd.openxmlformats-officedocument.spreadsheetml.pivotCacheDefinition+xml">
        <DigestMethod Algorithm="http://www.w3.org/2001/04/xmlenc#sha512"/>
        <DigestValue>LOy096Kxf3DfTUQuuXTYopkTUnIsCiD+lfZy4MCc0hUgG4WGtUijENYD3uIwGSGbr47d1Qu7IlYnxOFLa9L7mA==</DigestValue>
      </Reference>
      <Reference URI="/xl/pivotCache/pivotCacheRecords1.xml?ContentType=application/vnd.openxmlformats-officedocument.spreadsheetml.pivotCacheRecords+xml">
        <DigestMethod Algorithm="http://www.w3.org/2001/04/xmlenc#sha512"/>
        <DigestValue>zDCqpUF+TOweLaqcdH2Edg1VmcNvnDFbqGVKbmfEyu4VkgO20pVr/Z9qQMk8PHOuf+qfRRi+sy1bPPiZAWbXhA==</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HfElnWGiJdLs/pMuBaxKzl89r4Pk2w+c23MUA5rOs292gI7M7b70dJpTiWuZGbCCGz8aD24bsaaiSGQ3MXawtw==</DigestValue>
      </Reference>
      <Reference URI="/xl/pivotTables/pivotTable1.xml?ContentType=application/vnd.openxmlformats-officedocument.spreadsheetml.pivotTable+xml">
        <DigestMethod Algorithm="http://www.w3.org/2001/04/xmlenc#sha512"/>
        <DigestValue>cBeMXGDjcX0irps48v5Ja/E53MWaV1uZyOwVZ7NhfP6Kpe/24SjU/T35I0zsd/qOdIWhlAB6dsyg3tPj1wnvew==</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k4pGxZkrJoFaoAqqazyp4tdL1HzPHtcKgjkBQGVP/N0znUYVOHf395eYwHw3ApzPPdbmHBJ1PSHGuR0vucfZ0Q==</DigestValue>
      </Reference>
      <Reference URI="/xl/styles.xml?ContentType=application/vnd.openxmlformats-officedocument.spreadsheetml.styles+xml">
        <DigestMethod Algorithm="http://www.w3.org/2001/04/xmlenc#sha512"/>
        <DigestValue>ZRdD3Cqq0O/Rq/3devLQkh+4gkz06zZhk8ZiDtOmbcbFXgIRC8xISlpOmujf+kUEPa6NWb2QEnVNwRoLoiS+5A==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iPQ1ijy3JKDsHotPZ1JNVumF2yqldy+YQSsL0FNPLSvurcaRC3v0v+Th1J3rcegArVCA9CNwLQ1OMpBOTrCcmA==</DigestValue>
      </Reference>
      <Reference URI="/xl/workbook.xml?ContentType=application/vnd.ms-excel.sheet.macroEnabled.main+xml">
        <DigestMethod Algorithm="http://www.w3.org/2001/04/xmlenc#sha512"/>
        <DigestValue>xgxPcTSyzgZ5b/RKl/Q3JCqhBkKGn+ESc3F2sRTWsxmDiP1gJ6c1jm3dSdxuBO0u78Ub7U5D4C9XSMERdI9mzw==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Vv8k35Y9A18u+FCnlImcb2MUS+tPh94u1Qfu/G0XZO9QhQeuxWJyk2LYRDWa15otUwBEwb9q8uZoTqBu/6IIWw==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GEAJ2i1e4UAVnvxWFoCKau7XcXLxihS9D/qEnHik+94f46BJd34FlUtZiS4QrBkIV/R2xTos4ctuqIKav26LTA==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s3IIrIJ3c4fhYrKHaY9gBCbeZomQd5tWm5ek3n1TgsruvMf1FcF1H9QqKszQOy9DuoYS4B5hB4IFNipvwAsrTw==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heD7iiJF0118eTPK7yLGk+KLckri4UUkbFK9qkw9KJ28pV23u3F88WX4hE1Zrw9RnNavV+djnxD53msRVQaIYw==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enyoRqYTvikSD2zZp8KBHdK0XSb5wDPb+GufyBRg+TywAEtAqfBH0AsD498aaej/5BzkxdMQGJpRKJrafihX5Q==</DigestValue>
      </Reference>
      <Reference URI="/xl/worksheets/sheet10.xml?ContentType=application/vnd.openxmlformats-officedocument.spreadsheetml.worksheet+xml">
        <DigestMethod Algorithm="http://www.w3.org/2001/04/xmlenc#sha512"/>
        <DigestValue>/2dxZFk7nmEvlVkHpiQXQzOPTEPTZWFks5j/YD/wBwmb+/TTQhVRXPUzjbaQ8UyhtV8IcYkW99DonstyF65ENQ==</DigestValue>
      </Reference>
      <Reference URI="/xl/worksheets/sheet11.xml?ContentType=application/vnd.openxmlformats-officedocument.spreadsheetml.worksheet+xml">
        <DigestMethod Algorithm="http://www.w3.org/2001/04/xmlenc#sha512"/>
        <DigestValue>tUTWbefeVz5YqXkUu0Fev6Ln1cpz1PzLQstFe2MMFiUeoj1oPJc3NJI1c5TxvSDCPQH0Y2Zp1VK+1svH3TSAMA==</DigestValue>
      </Reference>
      <Reference URI="/xl/worksheets/sheet12.xml?ContentType=application/vnd.openxmlformats-officedocument.spreadsheetml.worksheet+xml">
        <DigestMethod Algorithm="http://www.w3.org/2001/04/xmlenc#sha512"/>
        <DigestValue>Yn3AC0XPst1Zj0sxYbQ7p5cxd8VMT+8XVaqlOHl64q3+ZmHoptuvv5pvmz4JpwBuIWWg9yBggrf48/qY6ZV5hA==</DigestValue>
      </Reference>
      <Reference URI="/xl/worksheets/sheet13.xml?ContentType=application/vnd.openxmlformats-officedocument.spreadsheetml.worksheet+xml">
        <DigestMethod Algorithm="http://www.w3.org/2001/04/xmlenc#sha512"/>
        <DigestValue>hMXv5Mw/U/7TYdAODY1aTA2CRLLe9zhQiGjydFI/kkdrTa0Vb4r+1cK159HVBbubepuGwVOsTvObn8RKk/xGSA==</DigestValue>
      </Reference>
      <Reference URI="/xl/worksheets/sheet14.xml?ContentType=application/vnd.openxmlformats-officedocument.spreadsheetml.worksheet+xml">
        <DigestMethod Algorithm="http://www.w3.org/2001/04/xmlenc#sha512"/>
        <DigestValue>GErtm5QXbe33ZVTH9lrTkjWSxeTb3gXG3p6RQCzVNxYsptr/Jq3/yJBpccMSCywdqY47YKbeB83QDNpUuOLpxA==</DigestValue>
      </Reference>
      <Reference URI="/xl/worksheets/sheet15.xml?ContentType=application/vnd.openxmlformats-officedocument.spreadsheetml.worksheet+xml">
        <DigestMethod Algorithm="http://www.w3.org/2001/04/xmlenc#sha512"/>
        <DigestValue>a6KeiQRMalEadWc9Gfiw+xEOIZYQHKm2Q87M1LcZgM1tQZmnVMIgwxZWHZll23FHGc3zGjpBTu+3dDwZkzscbw==</DigestValue>
      </Reference>
      <Reference URI="/xl/worksheets/sheet16.xml?ContentType=application/vnd.openxmlformats-officedocument.spreadsheetml.worksheet+xml">
        <DigestMethod Algorithm="http://www.w3.org/2001/04/xmlenc#sha512"/>
        <DigestValue>Zds8n7H2AUMW23gy4l8sd6hR4s0P6lcR4x6uVIYWD1Ub1N5CgIFVg+Zb5/V+A1HSBrwtK+468XkvGSwAWJdgyg==</DigestValue>
      </Reference>
      <Reference URI="/xl/worksheets/sheet17.xml?ContentType=application/vnd.openxmlformats-officedocument.spreadsheetml.worksheet+xml">
        <DigestMethod Algorithm="http://www.w3.org/2001/04/xmlenc#sha512"/>
        <DigestValue>a2tneVhCjnTs5/JT0VBd00rjt3h4TzAsoDPUPBi0iCwSdCvjFDbkrwwI0nexzEPa85vu8xmAI+KyMwihrcgmsw==</DigestValue>
      </Reference>
      <Reference URI="/xl/worksheets/sheet18.xml?ContentType=application/vnd.openxmlformats-officedocument.spreadsheetml.worksheet+xml">
        <DigestMethod Algorithm="http://www.w3.org/2001/04/xmlenc#sha512"/>
        <DigestValue>pClSMRDGuQY3YqfoBVoYEfoE48aTkMA+CZSwTocaXQv/a2AbOlc219NNfVgJoaxspulpT4cbZf9TOWDZ5+JSxQ==</DigestValue>
      </Reference>
      <Reference URI="/xl/worksheets/sheet19.xml?ContentType=application/vnd.openxmlformats-officedocument.spreadsheetml.worksheet+xml">
        <DigestMethod Algorithm="http://www.w3.org/2001/04/xmlenc#sha512"/>
        <DigestValue>oCn+ZM4tLuYFjrKxchrQfmFDBWEboWFZ1C+lemy8Td0s1+OK9tXjXi+JPnz++3RMtYPCavbgN/rd7JDxtOleUQ==</DigestValue>
      </Reference>
      <Reference URI="/xl/worksheets/sheet2.xml?ContentType=application/vnd.openxmlformats-officedocument.spreadsheetml.worksheet+xml">
        <DigestMethod Algorithm="http://www.w3.org/2001/04/xmlenc#sha512"/>
        <DigestValue>pYvAZr6sYQ1FWZNzqF+VOxoKGK3Ur7nyaIAsO0xJjbEb9ytTJdsHVLyrrApRfsvDskGXCCB2h3EW1gmKn3H+3g==</DigestValue>
      </Reference>
      <Reference URI="/xl/worksheets/sheet20.xml?ContentType=application/vnd.openxmlformats-officedocument.spreadsheetml.worksheet+xml">
        <DigestMethod Algorithm="http://www.w3.org/2001/04/xmlenc#sha512"/>
        <DigestValue>RKJuQAhwXKZKhd7slemI/J4/eVc3sg0+2lcOoO7yvQ4kaRj5Ak16ijqO03V6uEui50CGYZv31TKLaEUnUtoA/g==</DigestValue>
      </Reference>
      <Reference URI="/xl/worksheets/sheet21.xml?ContentType=application/vnd.openxmlformats-officedocument.spreadsheetml.worksheet+xml">
        <DigestMethod Algorithm="http://www.w3.org/2001/04/xmlenc#sha512"/>
        <DigestValue>rmSGuWAECdywJNht9WeRPqfVCS5H29eZZZWDYmOJzIO82VBY1h8J1OPi6ZR3Y75uJaDOWjB6GMvqfGhj6h4Lvg==</DigestValue>
      </Reference>
      <Reference URI="/xl/worksheets/sheet22.xml?ContentType=application/vnd.openxmlformats-officedocument.spreadsheetml.worksheet+xml">
        <DigestMethod Algorithm="http://www.w3.org/2001/04/xmlenc#sha512"/>
        <DigestValue>NhOX0d5AYH3FhShIV01MbTbbM5VXWc7NKQHz7N5WYPdRlTYvy9iDfQreeJQ0bk1GjHbMcN3RG67sf8U2bI/ljg==</DigestValue>
      </Reference>
      <Reference URI="/xl/worksheets/sheet23.xml?ContentType=application/vnd.openxmlformats-officedocument.spreadsheetml.worksheet+xml">
        <DigestMethod Algorithm="http://www.w3.org/2001/04/xmlenc#sha512"/>
        <DigestValue>top48Z/BM9pOprnS/cnz0CsVCi+2Td/IBKKdSwdOn7oihyfYLqU88NZvChdkvGEa+l7fFQCbVzB88LMN9DGL+Q==</DigestValue>
      </Reference>
      <Reference URI="/xl/worksheets/sheet24.xml?ContentType=application/vnd.openxmlformats-officedocument.spreadsheetml.worksheet+xml">
        <DigestMethod Algorithm="http://www.w3.org/2001/04/xmlenc#sha512"/>
        <DigestValue>T8ieVPkWFLhHJfruHir/QAie5jVQfFUbbecF/bkqURRnqyfXl1rYR4184mLrDoTHRn0rrMynIkEfXCI+i3rQOQ==</DigestValue>
      </Reference>
      <Reference URI="/xl/worksheets/sheet25.xml?ContentType=application/vnd.openxmlformats-officedocument.spreadsheetml.worksheet+xml">
        <DigestMethod Algorithm="http://www.w3.org/2001/04/xmlenc#sha512"/>
        <DigestValue>X22veDzzwiofP5/cbfJ8YWP7RkZ9KDxS1FmtPNb34na49YsH1yghCmOZOJ81PM1AmKesrfxMHlmO2jczdn3CsA==</DigestValue>
      </Reference>
      <Reference URI="/xl/worksheets/sheet26.xml?ContentType=application/vnd.openxmlformats-officedocument.spreadsheetml.worksheet+xml">
        <DigestMethod Algorithm="http://www.w3.org/2001/04/xmlenc#sha512"/>
        <DigestValue>0XM2XMudDnpW2/Y36O8Xykr4bt0OSwBLcAVKkIcdBpmvYIESF1Go2ja6qPC5gOxk/EGTA18efHOVgIlpBv7wkA==</DigestValue>
      </Reference>
      <Reference URI="/xl/worksheets/sheet27.xml?ContentType=application/vnd.openxmlformats-officedocument.spreadsheetml.worksheet+xml">
        <DigestMethod Algorithm="http://www.w3.org/2001/04/xmlenc#sha512"/>
        <DigestValue>bTmttfpxxjwxX3VMvaEIdmrhVGIAg0xj2UyfYgqcYcJPdi9sBre50KIOx1WAR0Nb6cjoAY2bJdbmK8nLeggGxA==</DigestValue>
      </Reference>
      <Reference URI="/xl/worksheets/sheet28.xml?ContentType=application/vnd.openxmlformats-officedocument.spreadsheetml.worksheet+xml">
        <DigestMethod Algorithm="http://www.w3.org/2001/04/xmlenc#sha512"/>
        <DigestValue>GR2xS/p7Hk3bD4lhKfsTXIl9sS+s1vM4lhokY+5XlV/cK0Hdbb2D/BIwsWAQR/g9HbeXUvoip4xevJhhjrwVSg==</DigestValue>
      </Reference>
      <Reference URI="/xl/worksheets/sheet29.xml?ContentType=application/vnd.openxmlformats-officedocument.spreadsheetml.worksheet+xml">
        <DigestMethod Algorithm="http://www.w3.org/2001/04/xmlenc#sha512"/>
        <DigestValue>fMXlsnKUizBb58hO+PIoBoNKixXLcDUzdBqJFs4LTGZrRD+qCOyZmoTTv8VhUinIJZa8J9nTE5Q9sgVGapcvgw==</DigestValue>
      </Reference>
      <Reference URI="/xl/worksheets/sheet3.xml?ContentType=application/vnd.openxmlformats-officedocument.spreadsheetml.worksheet+xml">
        <DigestMethod Algorithm="http://www.w3.org/2001/04/xmlenc#sha512"/>
        <DigestValue>eYzPaGrqgt5jTQgtyg1VdVJijM9uYv6yfCCtp4E96C/WWK56o/kx/g7ZKvYbSBlJTVJ+0x4FkwN6pwu13aUaYQ==</DigestValue>
      </Reference>
      <Reference URI="/xl/worksheets/sheet30.xml?ContentType=application/vnd.openxmlformats-officedocument.spreadsheetml.worksheet+xml">
        <DigestMethod Algorithm="http://www.w3.org/2001/04/xmlenc#sha512"/>
        <DigestValue>QPkR5UIcYyUCHVdleCyTFIrfOUqqJ0ZwEDf2GI9p7/VMckL+V93A5uVjDz+NaGO6B9D2R1bm+bvXQAl0V5FnCA==</DigestValue>
      </Reference>
      <Reference URI="/xl/worksheets/sheet31.xml?ContentType=application/vnd.openxmlformats-officedocument.spreadsheetml.worksheet+xml">
        <DigestMethod Algorithm="http://www.w3.org/2001/04/xmlenc#sha512"/>
        <DigestValue>r5fPCwDDvT9Lw2HeUJJjFX/rY3XMmMl3Rhx/WTKly3c8zJuoFSGWe0O+xYNbKaO660q9h3g0TytGuhPlIFPV2A==</DigestValue>
      </Reference>
      <Reference URI="/xl/worksheets/sheet32.xml?ContentType=application/vnd.openxmlformats-officedocument.spreadsheetml.worksheet+xml">
        <DigestMethod Algorithm="http://www.w3.org/2001/04/xmlenc#sha512"/>
        <DigestValue>KHgybBYX9is1Qrv8gHV6k7tn22SSmnnVKdD0VXD4msOqCs9DZuWSY4hTQ6xJrL3JLHLbBjsi1pi+CIl8CH3B5Q==</DigestValue>
      </Reference>
      <Reference URI="/xl/worksheets/sheet33.xml?ContentType=application/vnd.openxmlformats-officedocument.spreadsheetml.worksheet+xml">
        <DigestMethod Algorithm="http://www.w3.org/2001/04/xmlenc#sha512"/>
        <DigestValue>WCoLzylyuuuX6GcBR7he1ClIzlihXsRBRtuSSGrX2kM6JU4rWo4l03Q1TE9cMlLGKqabylaybjxqktSm8PciVw==</DigestValue>
      </Reference>
      <Reference URI="/xl/worksheets/sheet34.xml?ContentType=application/vnd.openxmlformats-officedocument.spreadsheetml.worksheet+xml">
        <DigestMethod Algorithm="http://www.w3.org/2001/04/xmlenc#sha512"/>
        <DigestValue>qFU7pCEph9taEv7RSOb27OqX4EFyAFaLAc5VXGq95H3vN7e67C4mZNMDNoV9JC3lfs5nNSP7DjHacmPzOhviVg==</DigestValue>
      </Reference>
      <Reference URI="/xl/worksheets/sheet35.xml?ContentType=application/vnd.openxmlformats-officedocument.spreadsheetml.worksheet+xml">
        <DigestMethod Algorithm="http://www.w3.org/2001/04/xmlenc#sha512"/>
        <DigestValue>41Se/J9H2z9c3JbcapOM1jUambF6sJl8oja/f54RZ7+A17EBNhxTf39zmGgk7zml/N0h4bwtpWBq8hDOyl+vhA==</DigestValue>
      </Reference>
      <Reference URI="/xl/worksheets/sheet36.xml?ContentType=application/vnd.openxmlformats-officedocument.spreadsheetml.worksheet+xml">
        <DigestMethod Algorithm="http://www.w3.org/2001/04/xmlenc#sha512"/>
        <DigestValue>zVD+CT98pTLvqLeHdcPPIGFnRUM4MggwcgXWU47ICE2B6RxW1J6Z8MU5/3MsW+Tzzz9oz3F9gfea59805XxPyw==</DigestValue>
      </Reference>
      <Reference URI="/xl/worksheets/sheet37.xml?ContentType=application/vnd.openxmlformats-officedocument.spreadsheetml.worksheet+xml">
        <DigestMethod Algorithm="http://www.w3.org/2001/04/xmlenc#sha512"/>
        <DigestValue>33KRclvNfN7wVgDlAUfVhMnkodpa02Qzogam7HDRK/22aZWeMmaH4sfjzX6JcQR+UmofK4slyBZSeW0hfFT0Fw==</DigestValue>
      </Reference>
      <Reference URI="/xl/worksheets/sheet38.xml?ContentType=application/vnd.openxmlformats-officedocument.spreadsheetml.worksheet+xml">
        <DigestMethod Algorithm="http://www.w3.org/2001/04/xmlenc#sha512"/>
        <DigestValue>tNpxVheR/DaGSUjO9ZaFiO1Z+u4eArKAM8c5ND4Rrf5ZnduRUbmEcFYFBbIPSoxLmCVNuCTXiASftCPvDM38bw==</DigestValue>
      </Reference>
      <Reference URI="/xl/worksheets/sheet39.xml?ContentType=application/vnd.openxmlformats-officedocument.spreadsheetml.worksheet+xml">
        <DigestMethod Algorithm="http://www.w3.org/2001/04/xmlenc#sha512"/>
        <DigestValue>f1Dsoy0eI+o7bda1+oN9VHFRBem2WPz7GcdR5UkwF7V/uA8AsmDZMCTYiYzmh5RVHSw/jbcMXoe+8IVV/1X/oQ==</DigestValue>
      </Reference>
      <Reference URI="/xl/worksheets/sheet4.xml?ContentType=application/vnd.openxmlformats-officedocument.spreadsheetml.worksheet+xml">
        <DigestMethod Algorithm="http://www.w3.org/2001/04/xmlenc#sha512"/>
        <DigestValue>Jv5lH/GaDmAsI+Q1uY91n216pV5P5e1c+dkec5CaDHuc38esrLJAgmoLh3WTr06zyAEF1w/DYBrQvy2o7fq7vQ==</DigestValue>
      </Reference>
      <Reference URI="/xl/worksheets/sheet40.xml?ContentType=application/vnd.openxmlformats-officedocument.spreadsheetml.worksheet+xml">
        <DigestMethod Algorithm="http://www.w3.org/2001/04/xmlenc#sha512"/>
        <DigestValue>xJww2CZhD7Om7HiXTFg+fLhOOfWFlmsfn5+2FG4LiD8RUI7ZRgBhPg55CUOJ0cEWa+VissfOn+IeQ3nNn/LpvA==</DigestValue>
      </Reference>
      <Reference URI="/xl/worksheets/sheet41.xml?ContentType=application/vnd.openxmlformats-officedocument.spreadsheetml.worksheet+xml">
        <DigestMethod Algorithm="http://www.w3.org/2001/04/xmlenc#sha512"/>
        <DigestValue>Aaol23kMB7hxzN1ns9rGPlosUHF4TehEN9+0NlX1MipALg9fyOjbOYQHeiYPk5/GFHKLduq5wwAtpLzaRGeFEQ==</DigestValue>
      </Reference>
      <Reference URI="/xl/worksheets/sheet42.xml?ContentType=application/vnd.openxmlformats-officedocument.spreadsheetml.worksheet+xml">
        <DigestMethod Algorithm="http://www.w3.org/2001/04/xmlenc#sha512"/>
        <DigestValue>I+GK1DJF9nQHy8ATqyQQNlf/PovDxrKlkbVlheqAQPfZQKjhU4Jc3wV78jeTzSZ9hLgAwh2Cwe3q1VfPNRQjug==</DigestValue>
      </Reference>
      <Reference URI="/xl/worksheets/sheet43.xml?ContentType=application/vnd.openxmlformats-officedocument.spreadsheetml.worksheet+xml">
        <DigestMethod Algorithm="http://www.w3.org/2001/04/xmlenc#sha512"/>
        <DigestValue>EDTWL039M2m9do5EeQEO2A86vD1RFxnIS7EjZ0Nr+iJC1QEc/YdGu24aNTHR/qekhd1VmzAC4TjROzvSQHLK9w==</DigestValue>
      </Reference>
      <Reference URI="/xl/worksheets/sheet44.xml?ContentType=application/vnd.openxmlformats-officedocument.spreadsheetml.worksheet+xml">
        <DigestMethod Algorithm="http://www.w3.org/2001/04/xmlenc#sha512"/>
        <DigestValue>iUSPFhXzFRdN+JCJPsZUp1w4RPlF8/0h/tGdltOvaOSLdN6dgTFxEq4TQu3IdqsahW2yiRcde4uvT260HrHnYQ==</DigestValue>
      </Reference>
      <Reference URI="/xl/worksheets/sheet45.xml?ContentType=application/vnd.openxmlformats-officedocument.spreadsheetml.worksheet+xml">
        <DigestMethod Algorithm="http://www.w3.org/2001/04/xmlenc#sha512"/>
        <DigestValue>UAiYWURrTUQlz4LLYMI1NvTeuhaF+Z/fptFH6iqC2fDCoKye48kC71V3x4MpSa7uttOxg12mEvGwQ99R4IsG4Q==</DigestValue>
      </Reference>
      <Reference URI="/xl/worksheets/sheet46.xml?ContentType=application/vnd.openxmlformats-officedocument.spreadsheetml.worksheet+xml">
        <DigestMethod Algorithm="http://www.w3.org/2001/04/xmlenc#sha512"/>
        <DigestValue>h8rFt07nqhz3UEYHoafz8WIrBqs/1mZemr0051PkA3+v3kxz340Lgl3ArXuRL8Kgr2UTTh4+CNZmXMXO6dexvQ==</DigestValue>
      </Reference>
      <Reference URI="/xl/worksheets/sheet5.xml?ContentType=application/vnd.openxmlformats-officedocument.spreadsheetml.worksheet+xml">
        <DigestMethod Algorithm="http://www.w3.org/2001/04/xmlenc#sha512"/>
        <DigestValue>rucpIU/46sMl3ZeDWQ9xK3FZyRY9Bdp1fb5rjUCRpTPiQKOipBauTjVTQVBwOXIK/0Nqhz4PZ5Zs8UfkbrZInA==</DigestValue>
      </Reference>
      <Reference URI="/xl/worksheets/sheet6.xml?ContentType=application/vnd.openxmlformats-officedocument.spreadsheetml.worksheet+xml">
        <DigestMethod Algorithm="http://www.w3.org/2001/04/xmlenc#sha512"/>
        <DigestValue>Y9uM8/S5OzldEK90RdQTpGPjOKNSRc3af0NZdbObnnnFVEpOArsvqXP2HhLlW+t/zQVA3agd+2YL3DwgGElSlA==</DigestValue>
      </Reference>
      <Reference URI="/xl/worksheets/sheet7.xml?ContentType=application/vnd.openxmlformats-officedocument.spreadsheetml.worksheet+xml">
        <DigestMethod Algorithm="http://www.w3.org/2001/04/xmlenc#sha512"/>
        <DigestValue>HTb50DzpBYbI0Zh76wESGyH0Y/QMdTKWIXQILVFENWCsqxC/BNJp/VvhgO1W+ZP/wcQHjM1Z6b2V7T2N2TS3Dw==</DigestValue>
      </Reference>
      <Reference URI="/xl/worksheets/sheet8.xml?ContentType=application/vnd.openxmlformats-officedocument.spreadsheetml.worksheet+xml">
        <DigestMethod Algorithm="http://www.w3.org/2001/04/xmlenc#sha512"/>
        <DigestValue>9DlfJPoNflFohtMCPWXpZSB6IL6lV4uRgebK3T3o3i8lAQTlW5/2GmLE54N7M7TgPi1u/d2tVupbzBe7QshnFA==</DigestValue>
      </Reference>
      <Reference URI="/xl/worksheets/sheet9.xml?ContentType=application/vnd.openxmlformats-officedocument.spreadsheetml.worksheet+xml">
        <DigestMethod Algorithm="http://www.w3.org/2001/04/xmlenc#sha512"/>
        <DigestValue>Ihwg9kVAQRCh8ZQzYrnD7Saotty0IM5UifwsZHGFc1whcSbutaXaf/DLUxExMqFYqL1fRZWObc/JFed+mbUxvw==</DigestValue>
      </Reference>
    </Manifest>
    <SignatureProperties>
      <SignatureProperty Id="idSignatureTime" Target="#idPackageSignature">
        <mdssi:SignatureTime xmlns:mdssi="http://schemas.openxmlformats.org/package/2006/digital-signature">
          <mdssi:Format>YYYY-MM-DDThh:mm:ssTZD</mdssi:Format>
          <mdssi:Value>2024-11-15T15:10:50Z</mdssi:Value>
        </mdssi:SignatureTime>
      </SignatureProperty>
    </SignatureProperties>
  </Object>
  <Object Id="idOfficeObject">
    <SignatureProperties>
      <SignatureProperty Id="idOfficeV1Details" Target="#idPackageSignature">
        <SignatureInfoV1 xmlns="http://schemas.microsoft.com/office/2006/digsig">
          <SetupID>{099A8F03-28F7-4EEB-9C0B-54D1CAA5CB7D}</SetupID>
          <SignatureText>Adriana Fernandez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2024-11-15T15:10:50Z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mBoAAKI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1AC8AMQAxAC8AMgAwADIANAAHAAAABwAAAAUAAAAHAAAABwAAAAUAAAAHAAAABwAAAAcAAAAHAAAASwAAAEAAAAAwAAAABQAAACAAAAABAAAAAQAAABAAAAAAAAAAAAAAAG8BAACgAAAAAAAAAAAAAABv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Bz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UAAAAVgAAADAAAAA7AAAApQ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VAAAAVwAAACUAAAAMAAAABAAAAFQAAAC0AAAAMQAAADsAAADTAAAAVgAAAAEAAABVVY9BhfaOQTEAAAA7AAAAEQAAAEwAAAAAAAAAAAAAAAAAAAD//////////3AAAABBAGQAcgBpAGEAbgBhACAARgBlAHIAbgBhAG4AZABlAHoAaAANAAAADAAAAAcAAAAFAAAACgAAAAsAAAAKAAAABQAAAAoAAAAKAAAABwAAAAsAAAAKAAAACwAAAAwAAAAKAAAACQAAAEsAAABAAAAAMAAAAAUAAAAgAAAAAQAAAAEAAAAQAAAAAAAAAAAAAABvAQAAoAAAAAAAAAAAAAAAbwEAAKAAAAAlAAAADAAAAAIAAAAnAAAAGAAAAAUAAAAAAAAA////AAAAAAAlAAAADAAAAAUAAABMAAAAZAAAAAAAAABhAAAAbgEAAJsAAAAAAAAAYQAAAG8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fAAAAA8AAAB2AAAARQAAAIYAAAABAAAAVVWPQYX2jkEPAAAAdgAAAAgAAABMAAAAAAAAAAAAAAAAAAAA//////////9cAAAAQwBvAG4AdABhAGQAbwByAAgAAAAIAAAABwAAAAQAAAAHAAAACAAAAAgAAAAFAAAASwAAAEAAAAAwAAAABQAAACAAAAABAAAAAQAAABAAAAAAAAAAAAAAAG8BAACgAAAAAAAAAAAAAABvAQAAoAAAACUAAAAMAAAAAgAAACcAAAAYAAAABQAAAAAAAAD///8AAAAAACUAAAAMAAAABQAAAEwAAABkAAAADgAAAIsAAABgAQAAmwAAAA4AAACLAAAAUwEAABEAAAAhAPAAAAAAAAAAAAAAAIA/AAAAAAAAAAAAAIA/AAAAAAAAAAAAAAAAAAAAAAAAAAAAAAAAAAAAAAAAAAAlAAAADAAAAAAAAIAoAAAADAAAAAUAAAAlAAAADAAAAAEAAAAYAAAADAAAAAAAAAASAAAADAAAAAEAAAAWAAAADAAAAAAAAABUAAAAaAEAAA8AAACLAAAAXwEAAJsAAAABAAAAVVWPQYX2jkEPAAAAiwAAAC8AAABMAAAABAAAAA4AAACLAAAAYQEAAJwAAACsAAAARgBpAHIAbQBhAGQAbwAgAHAAbwByADoAIABBAEQAUgBJAEEATgBBACAARABPAEwATwBSAEUAUwAgACAARgBFAFIATgBBAE4ARABFAFoAIABNAEkAUgBBAE4ARABBAG8ABgAAAAMAAAAFAAAACwAAAAcAAAAIAAAACAAAAAQAAAAIAAAACAAAAAUAAAADAAAABAAAAAgAAAAJAAAACAAAAAMAAAAIAAAACgAAAAgAAAAEAAAACQAAAAoAAAAGAAAACgAAAAgAAAAHAAAABwAAAAQAAAAEAAAABgAAAAcAAAAIAAAACgAAAAgAAAAKAAAACQAAAAcAAAAHAAAABAAAAAwAAAADAAAACAAAAAgAAAAKAAAACQAAAAgAAAAWAAAADAAAAAAAAAAlAAAADAAAAAIAAAAOAAAAFAAAAAAAAAAQAAAAFAAAAA==</Object>
  <Object Id="idInvalidSigLnImg">AQAAAGwAAAAAAAAAAAAAAG4BAACfAAAAAAAAAAAAAACwGQAALAsAACBFTUYAAAEAFCEAAKk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AAAAFYAAAAwAAAAOwAAAK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QAAAFcAAAAlAAAADAAAAAQAAABUAAAAtAAAADEAAAA7AAAA0wAAAFYAAAABAAAAVVWPQYX2jkExAAAAOwAAABEAAABMAAAAAAAAAAAAAAAAAAAA//////////9wAAAAQQBkAHIAaQBhAG4AYQAgAEYAZQByAG4AYQBuAGQAZQB6AHcADQAAAAwAAAAHAAAABQAAAAoAAAALAAAACgAAAAUAAAAKAAAACgAAAAcAAAALAAAACgAAAAsAAAAMAAAACgAAAAk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EUAAACGAAAAAQAAAFVVj0GF9o5BDwAAAHYAAAAIAAAATAAAAAAAAAAAAAAAAAAAAP//////////XAAAAEMAbwBuAHQAYQBkAG8AcgAIAAAACAAAAAcAAAAEAAAABwAAAAgAAAAIAAAABQ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Av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nLiHzbZDOnMjXFvxXSeVqsk3+XzgKpvvp873xUolRDynZddiv9YFWxmwBCsapivxiiObKZkQV3gT
yK8bqRlYtw==</DigestValue>
    </Reference>
    <Reference Type="http://www.w3.org/2000/09/xmldsig#Object" URI="#idOfficeObject">
      <DigestMethod Algorithm="http://www.w3.org/2001/04/xmlenc#sha512"/>
      <DigestValue>ib+bDmHmensU5zvTKUM3N19CKyCbi45HblYaDKudXW9JTpeYigi7kGm5JilHrnnca3CldZQQka+G
fi+tqO715Q==</DigestValue>
    </Reference>
    <Reference Type="http://uri.etsi.org/01903#SignedProperties" URI="#idSignedProperties">
      <Transforms>
        <Transform Algorithm="http://www.w3.org/TR/2001/REC-xml-c14n-20010315"/>
      </Transforms>
      <DigestMethod Algorithm="http://www.w3.org/2001/04/xmlenc#sha512"/>
      <DigestValue>HWTcUmIDzOqnCjbZrRc1auQX/+C+TMCeNJDB5WHapQMvCT5Vu/ShEbpQg16C9SX4XmhLkIYByln8
yPrUKgcsbA==</DigestValue>
    </Reference>
    <Reference Type="http://www.w3.org/2000/09/xmldsig#Object" URI="#idValidSigLnImg">
      <DigestMethod Algorithm="http://www.w3.org/2001/04/xmlenc#sha512"/>
      <DigestValue>Z/2prnspEpljZVOHdcTGWcjUhFyxEImf1yOO9RjpzP9vmyWR+d6VGJQ8cizNKTRXNhZ/dLJvShXE
TLv6JBd8kQ==</DigestValue>
    </Reference>
    <Reference Type="http://www.w3.org/2000/09/xmldsig#Object" URI="#idInvalidSigLnImg">
      <DigestMethod Algorithm="http://www.w3.org/2001/04/xmlenc#sha512"/>
      <DigestValue>d7avs6m7mB4QFTThMzj7X4UklmQmEPHsgiB77Kj+qpuay+veR/DOKSnwEvTsOZp141OMA3LPTHg2
DI4sQOietw==</DigestValue>
    </Reference>
  </SignedInfo>
  <SignatureValue>X6e3nbFqZNkd/BWgDrWv9vIYeQpfuWeewkVBm4nZXlV4YJcCYh0MvRDmdObwfFBmVXLYLJV3t31b
Bsv+HkfZpsLaO9SB4nsVfs8KQ1t70VHZ/O4HetlDNuskCXBlz2r9b6KJlzfE7zlxTm8aDAU898aI
3qAY/qdFd7Y0LcY28w2gfBejeTR4X5kfO1OmZpcLDjHyDK4fyTKao/z/yJ5z4JHkIF5Sj6/0nASD
HaGC37dnZNwjAx/Wlxq/uRI89GT5qmjHj6grjm5O06+ZJoAOD+cx5izezcHZe4mwR1eMavOkSIWp
l6GbrwfgBe71EgqwoKIMSkWfn4T7AK4yttT0eA==</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512"/>
        <DigestValue>QzeEGrMEb/UZz2OmkRzYTG/SJKaumxdEKCuqA591bESL5IAdFzQXfPxr8KudYVKBsVpHCckbsDn34aPxt8UOrw==</DigestValue>
      </Reference>
      <Reference URI="/xl/calcChain.xml?ContentType=application/vnd.openxmlformats-officedocument.spreadsheetml.calcChain+xml">
        <DigestMethod Algorithm="http://www.w3.org/2001/04/xmlenc#sha512"/>
        <DigestValue>eMGFOv45JPgxhRty3rcbzc0RIG7SSaNbW26vSKfiuwsvVj/+0HOQdaa+yvSlxk6aCLl0teKOcK7f0cqPF9RKSw==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KrrPcgfTyMlg8AviYXs+fzQbzNd98thUCAFWX+N6+aqtXETswDZ5cWyK9DvVTRahlY7QBQ31h2PIbyBCvX0Gsg==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KAmrV5I8zdhGwHIgiMBKqUqJLJD2YE+QLXaHs9R/AZs63KvzUI7tSnlaoJu5vBwOArPk0OR+f5enCZypV3OwZg==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E+IGqzJ1L/4eiBi9DRTxdPx4j6aYX9aNxi7cvXpt52pRJ+8FhzmILdpTKSqyLvc5JNns2NFxwjOpOlR7xaVIEQ==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G92w0z7mZEcu21J0LDuAXVKqcEiYlC9ce0xuToDHPkrpF8VSqV6ZN5SmtakiP5tKra9c28AWaJSe9zxOrVSp5w==</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BLfAEu3ogqFyW6qcrLqnwwePyNo36xoHPIx24obTq2l9UPD5uDJVxKbDinZkPYdXD23dJli2hGunqHxnJJ+H4A==</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Ge3QUCyVD6lpYAQ9+naLzOcFAgw6NlihEMKSfujXWolkS2+qMb8i/AN04nmgrkR7uEBYLuGeW4sDdvT4zCTqRQ==</DigestValue>
      </Reference>
      <Reference URI="/xl/drawings/vmlDrawing2.vml?ContentType=application/vnd.openxmlformats-officedocument.vmlDrawing">
        <DigestMethod Algorithm="http://www.w3.org/2001/04/xmlenc#sha512"/>
        <DigestValue>CMFHIlGtmB2y/n4HLZjrb9q0aq3AIxmncJqJHW/4rKU2Q4WnwjrkfUegxKeYqLIP1gUV3mjwR+UBOGdkGaSiSA==</DigestValue>
      </Reference>
      <Reference URI="/xl/drawings/vmlDrawing3.vml?ContentType=application/vnd.openxmlformats-officedocument.vmlDrawing">
        <DigestMethod Algorithm="http://www.w3.org/2001/04/xmlenc#sha512"/>
        <DigestValue>SFj6fDXOVcV68RkfgfhEHP6D3mtQGfsvgY58kb16fnBPKUpeOlh/qM/auTStaryui/jtXjjDrxBa+pLaG8aQLw==</DigestValue>
      </Reference>
      <Reference URI="/xl/drawings/vmlDrawing4.vml?ContentType=application/vnd.openxmlformats-officedocument.vmlDrawing">
        <DigestMethod Algorithm="http://www.w3.org/2001/04/xmlenc#sha512"/>
        <DigestValue>GouFaCQJZ40t3FQidQ6xoEff0oUQ3FPElnmVPZNCHSxOOnJ9Gxk1EkV+HSKqyVfb71irJ7LIMmOEpX6+Yt6zcQ==</DigestValue>
      </Reference>
      <Reference URI="/xl/media/image1.png?ContentType=image/png">
        <DigestMethod Algorithm="http://www.w3.org/2001/04/xmlenc#sha512"/>
        <DigestValue>NpRrKgIkQ+p5Cs1drnSUEK4WrDQzw8AX2G01VSuiLylEsq3zw7BdvuivshVEa35lmx3qSrpPMRVYmnrs1wo5aA==</DigestValue>
      </Reference>
      <Reference URI="/xl/media/image10.emf?ContentType=image/x-emf">
        <DigestMethod Algorithm="http://www.w3.org/2001/04/xmlenc#sha512"/>
        <DigestValue>gb0ciBqviAjMqhbmIFZLwain2a3OFYMtn8VHWtQR+VlV7fjtsUj5uqgJF1rWRH/TEju4XBW3OjvB8MgzXHlF8g==</DigestValue>
      </Reference>
      <Reference URI="/xl/media/image2.emf?ContentType=image/x-emf">
        <DigestMethod Algorithm="http://www.w3.org/2001/04/xmlenc#sha512"/>
        <DigestValue>hImYPIGZTlL7an0rQaxlI/NG0MSFDV/wU1qY1SQ/CBDIEsTFoO2TQWG4XeQzUYD684/iY0tQh9kr/05EGJfL7w==</DigestValue>
      </Reference>
      <Reference URI="/xl/media/image3.emf?ContentType=image/x-emf">
        <DigestMethod Algorithm="http://www.w3.org/2001/04/xmlenc#sha512"/>
        <DigestValue>aDusZelI9EZHq6tbVApcNOI6rlAS2WXXeObUcwDgXbuwicuwLyU3hliWBVGYfxIAgJzuofEH8wjc3Jsii5YURg==</DigestValue>
      </Reference>
      <Reference URI="/xl/media/image4.emf?ContentType=image/x-emf">
        <DigestMethod Algorithm="http://www.w3.org/2001/04/xmlenc#sha512"/>
        <DigestValue>9kOx7glUma/DYrWz3NbbyELl5VO2Of1wDvptp3TnaZx0p7wfafenAweOqtLSNR0dz7G3QRI4/o7H2+rO7BZaCQ==</DigestValue>
      </Reference>
      <Reference URI="/xl/media/image5.emf?ContentType=image/x-emf">
        <DigestMethod Algorithm="http://www.w3.org/2001/04/xmlenc#sha512"/>
        <DigestValue>XZ6aCIGnVvj2IjHXC1HMuiR+2aElbMwNi3cFtFBdHghodgiej+8riGgVScK/Xw5swbiQRxl7rggDHO3eDyZRuA==</DigestValue>
      </Reference>
      <Reference URI="/xl/media/image6.emf?ContentType=image/x-emf">
        <DigestMethod Algorithm="http://www.w3.org/2001/04/xmlenc#sha512"/>
        <DigestValue>Dw7V7DEzH4Vgvqc9MoNJh1DZk4jjjA+ektDPd8AfA1IaZBFXhc0msHeotAohxcmDoD6X/r6eC5N+Xym7dUcEHg==</DigestValue>
      </Reference>
      <Reference URI="/xl/media/image7.emf?ContentType=image/x-emf">
        <DigestMethod Algorithm="http://www.w3.org/2001/04/xmlenc#sha512"/>
        <DigestValue>69MklTfp8d9zfEkHdZ3b829DgmbsA87cHQyP6Ww1nSFHCgOI6tl7aH9SkA7KzY1zs38oi0o7t5v10vumdbnLFw==</DigestValue>
      </Reference>
      <Reference URI="/xl/media/image8.emf?ContentType=image/x-emf">
        <DigestMethod Algorithm="http://www.w3.org/2001/04/xmlenc#sha512"/>
        <DigestValue>qKp75vV2tmEqiyi8F9ECW4aI/D6ljDu6Ho77lJYEcfDMDRFpERV2/QEKYaV9NzqjyDyJtpnI9CWCk5puWWZ5PA==</DigestValue>
      </Reference>
      <Reference URI="/xl/media/image9.emf?ContentType=image/x-emf">
        <DigestMethod Algorithm="http://www.w3.org/2001/04/xmlenc#sha512"/>
        <DigestValue>J0uF4Lfucs2mIKbFkX1S77koVRLju+5KRuwhd7BktMlb9YkNnZn2me5Q4XK9BLCpcKN8qOF9sTFLjV5XvYjyvg==</DigestValue>
      </Reference>
      <Reference URI="/xl/pivotCache/_rels/pivotCacheDefinition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xSjIWUKgf82d+lEe8wOfYcxLjCv96dFVVmZjiVP4VSe37OZs69ZBZjtBey9TTz9OaWdrczvxWB8zdt3eBGgZVA==</DigestValue>
      </Reference>
      <Reference URI="/xl/pivotCache/pivotCacheDefinition1.xml?ContentType=application/vnd.openxmlformats-officedocument.spreadsheetml.pivotCacheDefinition+xml">
        <DigestMethod Algorithm="http://www.w3.org/2001/04/xmlenc#sha512"/>
        <DigestValue>LOy096Kxf3DfTUQuuXTYopkTUnIsCiD+lfZy4MCc0hUgG4WGtUijENYD3uIwGSGbr47d1Qu7IlYnxOFLa9L7mA==</DigestValue>
      </Reference>
      <Reference URI="/xl/pivotCache/pivotCacheRecords1.xml?ContentType=application/vnd.openxmlformats-officedocument.spreadsheetml.pivotCacheRecords+xml">
        <DigestMethod Algorithm="http://www.w3.org/2001/04/xmlenc#sha512"/>
        <DigestValue>zDCqpUF+TOweLaqcdH2Edg1VmcNvnDFbqGVKbmfEyu4VkgO20pVr/Z9qQMk8PHOuf+qfRRi+sy1bPPiZAWbXhA==</DigestValue>
      </Reference>
      <Reference URI="/xl/pivotTables/_rels/pivotTable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HfElnWGiJdLs/pMuBaxKzl89r4Pk2w+c23MUA5rOs292gI7M7b70dJpTiWuZGbCCGz8aD24bsaaiSGQ3MXawtw==</DigestValue>
      </Reference>
      <Reference URI="/xl/pivotTables/pivotTable1.xml?ContentType=application/vnd.openxmlformats-officedocument.spreadsheetml.pivotTable+xml">
        <DigestMethod Algorithm="http://www.w3.org/2001/04/xmlenc#sha512"/>
        <DigestValue>cBeMXGDjcX0irps48v5Ja/E53MWaV1uZyOwVZ7NhfP6Kpe/24SjU/T35I0zsd/qOdIWhlAB6dsyg3tPj1wnvew==</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x8fsyKeU29XV4Vjxz2IBl3tNm7mETrTYXD1lAZQaW4LdoVxiE01ElAu9AbJzamW6iUbiSZEZIFL8tY6DvofucQ==</DigestValue>
      </Reference>
      <Reference URI="/xl/printerSettings/printerSettings2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9.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6.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9.bin?ContentType=application/vnd.openxmlformats-officedocument.spreadsheetml.printerSettings">
        <DigestMethod Algorithm="http://www.w3.org/2001/04/xmlenc#sha512"/>
        <DigestValue>xqgyM31j9yLEKRfv0Tcwq74LL0DUYF46B8AXWwG6JjMc+8D24P0K8YAVa+imHubDUIm+Ll81w0DxDnF7KTmj1Q==</DigestValue>
      </Reference>
      <Reference URI="/xl/sharedStrings.xml?ContentType=application/vnd.openxmlformats-officedocument.spreadsheetml.sharedStrings+xml">
        <DigestMethod Algorithm="http://www.w3.org/2001/04/xmlenc#sha512"/>
        <DigestValue>k4pGxZkrJoFaoAqqazyp4tdL1HzPHtcKgjkBQGVP/N0znUYVOHf395eYwHw3ApzPPdbmHBJ1PSHGuR0vucfZ0Q==</DigestValue>
      </Reference>
      <Reference URI="/xl/styles.xml?ContentType=application/vnd.openxmlformats-officedocument.spreadsheetml.styles+xml">
        <DigestMethod Algorithm="http://www.w3.org/2001/04/xmlenc#sha512"/>
        <DigestValue>ZRdD3Cqq0O/Rq/3devLQkh+4gkz06zZhk8ZiDtOmbcbFXgIRC8xISlpOmujf+kUEPa6NWb2QEnVNwRoLoiS+5A==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iPQ1ijy3JKDsHotPZ1JNVumF2yqldy+YQSsL0FNPLSvurcaRC3v0v+Th1J3rcegArVCA9CNwLQ1OMpBOTrCcmA==</DigestValue>
      </Reference>
      <Reference URI="/xl/workbook.xml?ContentType=application/vnd.ms-excel.sheet.macroEnabled.main+xml">
        <DigestMethod Algorithm="http://www.w3.org/2001/04/xmlenc#sha512"/>
        <DigestValue>xgxPcTSyzgZ5b/RKl/Q3JCqhBkKGn+ESc3F2sRTWsxmDiP1gJ6c1jm3dSdxuBO0u78Ub7U5D4C9XSMERdI9mzw==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Vv8k35Y9A18u+FCnlImcb2MUS+tPh94u1Qfu/G0XZO9QhQeuxWJyk2LYRDWa15otUwBEwb9q8uZoTqBu/6IIWw==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GEAJ2i1e4UAVnvxWFoCKau7XcXLxihS9D/qEnHik+94f46BJd34FlUtZiS4QrBkIV/R2xTos4ctuqIKav26LTA==</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s3IIrIJ3c4fhYrKHaY9gBCbeZomQd5tWm5ek3n1TgsruvMf1FcF1H9QqKszQOy9DuoYS4B5hB4IFNipvwAsrTw==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heD7iiJF0118eTPK7yLGk+KLckri4UUkbFK9qkw9KJ28pV23u3F88WX4hE1Zrw9RnNavV+djnxD53msRVQaIYw==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enyoRqYTvikSD2zZp8KBHdK0XSb5wDPb+GufyBRg+TywAEtAqfBH0AsD498aaej/5BzkxdMQGJpRKJrafihX5Q==</DigestValue>
      </Reference>
      <Reference URI="/xl/worksheets/sheet10.xml?ContentType=application/vnd.openxmlformats-officedocument.spreadsheetml.worksheet+xml">
        <DigestMethod Algorithm="http://www.w3.org/2001/04/xmlenc#sha512"/>
        <DigestValue>/2dxZFk7nmEvlVkHpiQXQzOPTEPTZWFks5j/YD/wBwmb+/TTQhVRXPUzjbaQ8UyhtV8IcYkW99DonstyF65ENQ==</DigestValue>
      </Reference>
      <Reference URI="/xl/worksheets/sheet11.xml?ContentType=application/vnd.openxmlformats-officedocument.spreadsheetml.worksheet+xml">
        <DigestMethod Algorithm="http://www.w3.org/2001/04/xmlenc#sha512"/>
        <DigestValue>tUTWbefeVz5YqXkUu0Fev6Ln1cpz1PzLQstFe2MMFiUeoj1oPJc3NJI1c5TxvSDCPQH0Y2Zp1VK+1svH3TSAMA==</DigestValue>
      </Reference>
      <Reference URI="/xl/worksheets/sheet12.xml?ContentType=application/vnd.openxmlformats-officedocument.spreadsheetml.worksheet+xml">
        <DigestMethod Algorithm="http://www.w3.org/2001/04/xmlenc#sha512"/>
        <DigestValue>Yn3AC0XPst1Zj0sxYbQ7p5cxd8VMT+8XVaqlOHl64q3+ZmHoptuvv5pvmz4JpwBuIWWg9yBggrf48/qY6ZV5hA==</DigestValue>
      </Reference>
      <Reference URI="/xl/worksheets/sheet13.xml?ContentType=application/vnd.openxmlformats-officedocument.spreadsheetml.worksheet+xml">
        <DigestMethod Algorithm="http://www.w3.org/2001/04/xmlenc#sha512"/>
        <DigestValue>hMXv5Mw/U/7TYdAODY1aTA2CRLLe9zhQiGjydFI/kkdrTa0Vb4r+1cK159HVBbubepuGwVOsTvObn8RKk/xGSA==</DigestValue>
      </Reference>
      <Reference URI="/xl/worksheets/sheet14.xml?ContentType=application/vnd.openxmlformats-officedocument.spreadsheetml.worksheet+xml">
        <DigestMethod Algorithm="http://www.w3.org/2001/04/xmlenc#sha512"/>
        <DigestValue>GErtm5QXbe33ZVTH9lrTkjWSxeTb3gXG3p6RQCzVNxYsptr/Jq3/yJBpccMSCywdqY47YKbeB83QDNpUuOLpxA==</DigestValue>
      </Reference>
      <Reference URI="/xl/worksheets/sheet15.xml?ContentType=application/vnd.openxmlformats-officedocument.spreadsheetml.worksheet+xml">
        <DigestMethod Algorithm="http://www.w3.org/2001/04/xmlenc#sha512"/>
        <DigestValue>a6KeiQRMalEadWc9Gfiw+xEOIZYQHKm2Q87M1LcZgM1tQZmnVMIgwxZWHZll23FHGc3zGjpBTu+3dDwZkzscbw==</DigestValue>
      </Reference>
      <Reference URI="/xl/worksheets/sheet16.xml?ContentType=application/vnd.openxmlformats-officedocument.spreadsheetml.worksheet+xml">
        <DigestMethod Algorithm="http://www.w3.org/2001/04/xmlenc#sha512"/>
        <DigestValue>Zds8n7H2AUMW23gy4l8sd6hR4s0P6lcR4x6uVIYWD1Ub1N5CgIFVg+Zb5/V+A1HSBrwtK+468XkvGSwAWJdgyg==</DigestValue>
      </Reference>
      <Reference URI="/xl/worksheets/sheet17.xml?ContentType=application/vnd.openxmlformats-officedocument.spreadsheetml.worksheet+xml">
        <DigestMethod Algorithm="http://www.w3.org/2001/04/xmlenc#sha512"/>
        <DigestValue>a2tneVhCjnTs5/JT0VBd00rjt3h4TzAsoDPUPBi0iCwSdCvjFDbkrwwI0nexzEPa85vu8xmAI+KyMwihrcgmsw==</DigestValue>
      </Reference>
      <Reference URI="/xl/worksheets/sheet18.xml?ContentType=application/vnd.openxmlformats-officedocument.spreadsheetml.worksheet+xml">
        <DigestMethod Algorithm="http://www.w3.org/2001/04/xmlenc#sha512"/>
        <DigestValue>pClSMRDGuQY3YqfoBVoYEfoE48aTkMA+CZSwTocaXQv/a2AbOlc219NNfVgJoaxspulpT4cbZf9TOWDZ5+JSxQ==</DigestValue>
      </Reference>
      <Reference URI="/xl/worksheets/sheet19.xml?ContentType=application/vnd.openxmlformats-officedocument.spreadsheetml.worksheet+xml">
        <DigestMethod Algorithm="http://www.w3.org/2001/04/xmlenc#sha512"/>
        <DigestValue>oCn+ZM4tLuYFjrKxchrQfmFDBWEboWFZ1C+lemy8Td0s1+OK9tXjXi+JPnz++3RMtYPCavbgN/rd7JDxtOleUQ==</DigestValue>
      </Reference>
      <Reference URI="/xl/worksheets/sheet2.xml?ContentType=application/vnd.openxmlformats-officedocument.spreadsheetml.worksheet+xml">
        <DigestMethod Algorithm="http://www.w3.org/2001/04/xmlenc#sha512"/>
        <DigestValue>pYvAZr6sYQ1FWZNzqF+VOxoKGK3Ur7nyaIAsO0xJjbEb9ytTJdsHVLyrrApRfsvDskGXCCB2h3EW1gmKn3H+3g==</DigestValue>
      </Reference>
      <Reference URI="/xl/worksheets/sheet20.xml?ContentType=application/vnd.openxmlformats-officedocument.spreadsheetml.worksheet+xml">
        <DigestMethod Algorithm="http://www.w3.org/2001/04/xmlenc#sha512"/>
        <DigestValue>RKJuQAhwXKZKhd7slemI/J4/eVc3sg0+2lcOoO7yvQ4kaRj5Ak16ijqO03V6uEui50CGYZv31TKLaEUnUtoA/g==</DigestValue>
      </Reference>
      <Reference URI="/xl/worksheets/sheet21.xml?ContentType=application/vnd.openxmlformats-officedocument.spreadsheetml.worksheet+xml">
        <DigestMethod Algorithm="http://www.w3.org/2001/04/xmlenc#sha512"/>
        <DigestValue>rmSGuWAECdywJNht9WeRPqfVCS5H29eZZZWDYmOJzIO82VBY1h8J1OPi6ZR3Y75uJaDOWjB6GMvqfGhj6h4Lvg==</DigestValue>
      </Reference>
      <Reference URI="/xl/worksheets/sheet22.xml?ContentType=application/vnd.openxmlformats-officedocument.spreadsheetml.worksheet+xml">
        <DigestMethod Algorithm="http://www.w3.org/2001/04/xmlenc#sha512"/>
        <DigestValue>NhOX0d5AYH3FhShIV01MbTbbM5VXWc7NKQHz7N5WYPdRlTYvy9iDfQreeJQ0bk1GjHbMcN3RG67sf8U2bI/ljg==</DigestValue>
      </Reference>
      <Reference URI="/xl/worksheets/sheet23.xml?ContentType=application/vnd.openxmlformats-officedocument.spreadsheetml.worksheet+xml">
        <DigestMethod Algorithm="http://www.w3.org/2001/04/xmlenc#sha512"/>
        <DigestValue>top48Z/BM9pOprnS/cnz0CsVCi+2Td/IBKKdSwdOn7oihyfYLqU88NZvChdkvGEa+l7fFQCbVzB88LMN9DGL+Q==</DigestValue>
      </Reference>
      <Reference URI="/xl/worksheets/sheet24.xml?ContentType=application/vnd.openxmlformats-officedocument.spreadsheetml.worksheet+xml">
        <DigestMethod Algorithm="http://www.w3.org/2001/04/xmlenc#sha512"/>
        <DigestValue>T8ieVPkWFLhHJfruHir/QAie5jVQfFUbbecF/bkqURRnqyfXl1rYR4184mLrDoTHRn0rrMynIkEfXCI+i3rQOQ==</DigestValue>
      </Reference>
      <Reference URI="/xl/worksheets/sheet25.xml?ContentType=application/vnd.openxmlformats-officedocument.spreadsheetml.worksheet+xml">
        <DigestMethod Algorithm="http://www.w3.org/2001/04/xmlenc#sha512"/>
        <DigestValue>X22veDzzwiofP5/cbfJ8YWP7RkZ9KDxS1FmtPNb34na49YsH1yghCmOZOJ81PM1AmKesrfxMHlmO2jczdn3CsA==</DigestValue>
      </Reference>
      <Reference URI="/xl/worksheets/sheet26.xml?ContentType=application/vnd.openxmlformats-officedocument.spreadsheetml.worksheet+xml">
        <DigestMethod Algorithm="http://www.w3.org/2001/04/xmlenc#sha512"/>
        <DigestValue>0XM2XMudDnpW2/Y36O8Xykr4bt0OSwBLcAVKkIcdBpmvYIESF1Go2ja6qPC5gOxk/EGTA18efHOVgIlpBv7wkA==</DigestValue>
      </Reference>
      <Reference URI="/xl/worksheets/sheet27.xml?ContentType=application/vnd.openxmlformats-officedocument.spreadsheetml.worksheet+xml">
        <DigestMethod Algorithm="http://www.w3.org/2001/04/xmlenc#sha512"/>
        <DigestValue>bTmttfpxxjwxX3VMvaEIdmrhVGIAg0xj2UyfYgqcYcJPdi9sBre50KIOx1WAR0Nb6cjoAY2bJdbmK8nLeggGxA==</DigestValue>
      </Reference>
      <Reference URI="/xl/worksheets/sheet28.xml?ContentType=application/vnd.openxmlformats-officedocument.spreadsheetml.worksheet+xml">
        <DigestMethod Algorithm="http://www.w3.org/2001/04/xmlenc#sha512"/>
        <DigestValue>GR2xS/p7Hk3bD4lhKfsTXIl9sS+s1vM4lhokY+5XlV/cK0Hdbb2D/BIwsWAQR/g9HbeXUvoip4xevJhhjrwVSg==</DigestValue>
      </Reference>
      <Reference URI="/xl/worksheets/sheet29.xml?ContentType=application/vnd.openxmlformats-officedocument.spreadsheetml.worksheet+xml">
        <DigestMethod Algorithm="http://www.w3.org/2001/04/xmlenc#sha512"/>
        <DigestValue>fMXlsnKUizBb58hO+PIoBoNKixXLcDUzdBqJFs4LTGZrRD+qCOyZmoTTv8VhUinIJZa8J9nTE5Q9sgVGapcvgw==</DigestValue>
      </Reference>
      <Reference URI="/xl/worksheets/sheet3.xml?ContentType=application/vnd.openxmlformats-officedocument.spreadsheetml.worksheet+xml">
        <DigestMethod Algorithm="http://www.w3.org/2001/04/xmlenc#sha512"/>
        <DigestValue>eYzPaGrqgt5jTQgtyg1VdVJijM9uYv6yfCCtp4E96C/WWK56o/kx/g7ZKvYbSBlJTVJ+0x4FkwN6pwu13aUaYQ==</DigestValue>
      </Reference>
      <Reference URI="/xl/worksheets/sheet30.xml?ContentType=application/vnd.openxmlformats-officedocument.spreadsheetml.worksheet+xml">
        <DigestMethod Algorithm="http://www.w3.org/2001/04/xmlenc#sha512"/>
        <DigestValue>QPkR5UIcYyUCHVdleCyTFIrfOUqqJ0ZwEDf2GI9p7/VMckL+V93A5uVjDz+NaGO6B9D2R1bm+bvXQAl0V5FnCA==</DigestValue>
      </Reference>
      <Reference URI="/xl/worksheets/sheet31.xml?ContentType=application/vnd.openxmlformats-officedocument.spreadsheetml.worksheet+xml">
        <DigestMethod Algorithm="http://www.w3.org/2001/04/xmlenc#sha512"/>
        <DigestValue>r5fPCwDDvT9Lw2HeUJJjFX/rY3XMmMl3Rhx/WTKly3c8zJuoFSGWe0O+xYNbKaO660q9h3g0TytGuhPlIFPV2A==</DigestValue>
      </Reference>
      <Reference URI="/xl/worksheets/sheet32.xml?ContentType=application/vnd.openxmlformats-officedocument.spreadsheetml.worksheet+xml">
        <DigestMethod Algorithm="http://www.w3.org/2001/04/xmlenc#sha512"/>
        <DigestValue>KHgybBYX9is1Qrv8gHV6k7tn22SSmnnVKdD0VXD4msOqCs9DZuWSY4hTQ6xJrL3JLHLbBjsi1pi+CIl8CH3B5Q==</DigestValue>
      </Reference>
      <Reference URI="/xl/worksheets/sheet33.xml?ContentType=application/vnd.openxmlformats-officedocument.spreadsheetml.worksheet+xml">
        <DigestMethod Algorithm="http://www.w3.org/2001/04/xmlenc#sha512"/>
        <DigestValue>WCoLzylyuuuX6GcBR7he1ClIzlihXsRBRtuSSGrX2kM6JU4rWo4l03Q1TE9cMlLGKqabylaybjxqktSm8PciVw==</DigestValue>
      </Reference>
      <Reference URI="/xl/worksheets/sheet34.xml?ContentType=application/vnd.openxmlformats-officedocument.spreadsheetml.worksheet+xml">
        <DigestMethod Algorithm="http://www.w3.org/2001/04/xmlenc#sha512"/>
        <DigestValue>qFU7pCEph9taEv7RSOb27OqX4EFyAFaLAc5VXGq95H3vN7e67C4mZNMDNoV9JC3lfs5nNSP7DjHacmPzOhviVg==</DigestValue>
      </Reference>
      <Reference URI="/xl/worksheets/sheet35.xml?ContentType=application/vnd.openxmlformats-officedocument.spreadsheetml.worksheet+xml">
        <DigestMethod Algorithm="http://www.w3.org/2001/04/xmlenc#sha512"/>
        <DigestValue>41Se/J9H2z9c3JbcapOM1jUambF6sJl8oja/f54RZ7+A17EBNhxTf39zmGgk7zml/N0h4bwtpWBq8hDOyl+vhA==</DigestValue>
      </Reference>
      <Reference URI="/xl/worksheets/sheet36.xml?ContentType=application/vnd.openxmlformats-officedocument.spreadsheetml.worksheet+xml">
        <DigestMethod Algorithm="http://www.w3.org/2001/04/xmlenc#sha512"/>
        <DigestValue>zVD+CT98pTLvqLeHdcPPIGFnRUM4MggwcgXWU47ICE2B6RxW1J6Z8MU5/3MsW+Tzzz9oz3F9gfea59805XxPyw==</DigestValue>
      </Reference>
      <Reference URI="/xl/worksheets/sheet37.xml?ContentType=application/vnd.openxmlformats-officedocument.spreadsheetml.worksheet+xml">
        <DigestMethod Algorithm="http://www.w3.org/2001/04/xmlenc#sha512"/>
        <DigestValue>33KRclvNfN7wVgDlAUfVhMnkodpa02Qzogam7HDRK/22aZWeMmaH4sfjzX6JcQR+UmofK4slyBZSeW0hfFT0Fw==</DigestValue>
      </Reference>
      <Reference URI="/xl/worksheets/sheet38.xml?ContentType=application/vnd.openxmlformats-officedocument.spreadsheetml.worksheet+xml">
        <DigestMethod Algorithm="http://www.w3.org/2001/04/xmlenc#sha512"/>
        <DigestValue>tNpxVheR/DaGSUjO9ZaFiO1Z+u4eArKAM8c5ND4Rrf5ZnduRUbmEcFYFBbIPSoxLmCVNuCTXiASftCPvDM38bw==</DigestValue>
      </Reference>
      <Reference URI="/xl/worksheets/sheet39.xml?ContentType=application/vnd.openxmlformats-officedocument.spreadsheetml.worksheet+xml">
        <DigestMethod Algorithm="http://www.w3.org/2001/04/xmlenc#sha512"/>
        <DigestValue>f1Dsoy0eI+o7bda1+oN9VHFRBem2WPz7GcdR5UkwF7V/uA8AsmDZMCTYiYzmh5RVHSw/jbcMXoe+8IVV/1X/oQ==</DigestValue>
      </Reference>
      <Reference URI="/xl/worksheets/sheet4.xml?ContentType=application/vnd.openxmlformats-officedocument.spreadsheetml.worksheet+xml">
        <DigestMethod Algorithm="http://www.w3.org/2001/04/xmlenc#sha512"/>
        <DigestValue>Jv5lH/GaDmAsI+Q1uY91n216pV5P5e1c+dkec5CaDHuc38esrLJAgmoLh3WTr06zyAEF1w/DYBrQvy2o7fq7vQ==</DigestValue>
      </Reference>
      <Reference URI="/xl/worksheets/sheet40.xml?ContentType=application/vnd.openxmlformats-officedocument.spreadsheetml.worksheet+xml">
        <DigestMethod Algorithm="http://www.w3.org/2001/04/xmlenc#sha512"/>
        <DigestValue>xJww2CZhD7Om7HiXTFg+fLhOOfWFlmsfn5+2FG4LiD8RUI7ZRgBhPg55CUOJ0cEWa+VissfOn+IeQ3nNn/LpvA==</DigestValue>
      </Reference>
      <Reference URI="/xl/worksheets/sheet41.xml?ContentType=application/vnd.openxmlformats-officedocument.spreadsheetml.worksheet+xml">
        <DigestMethod Algorithm="http://www.w3.org/2001/04/xmlenc#sha512"/>
        <DigestValue>Aaol23kMB7hxzN1ns9rGPlosUHF4TehEN9+0NlX1MipALg9fyOjbOYQHeiYPk5/GFHKLduq5wwAtpLzaRGeFEQ==</DigestValue>
      </Reference>
      <Reference URI="/xl/worksheets/sheet42.xml?ContentType=application/vnd.openxmlformats-officedocument.spreadsheetml.worksheet+xml">
        <DigestMethod Algorithm="http://www.w3.org/2001/04/xmlenc#sha512"/>
        <DigestValue>I+GK1DJF9nQHy8ATqyQQNlf/PovDxrKlkbVlheqAQPfZQKjhU4Jc3wV78jeTzSZ9hLgAwh2Cwe3q1VfPNRQjug==</DigestValue>
      </Reference>
      <Reference URI="/xl/worksheets/sheet43.xml?ContentType=application/vnd.openxmlformats-officedocument.spreadsheetml.worksheet+xml">
        <DigestMethod Algorithm="http://www.w3.org/2001/04/xmlenc#sha512"/>
        <DigestValue>EDTWL039M2m9do5EeQEO2A86vD1RFxnIS7EjZ0Nr+iJC1QEc/YdGu24aNTHR/qekhd1VmzAC4TjROzvSQHLK9w==</DigestValue>
      </Reference>
      <Reference URI="/xl/worksheets/sheet44.xml?ContentType=application/vnd.openxmlformats-officedocument.spreadsheetml.worksheet+xml">
        <DigestMethod Algorithm="http://www.w3.org/2001/04/xmlenc#sha512"/>
        <DigestValue>iUSPFhXzFRdN+JCJPsZUp1w4RPlF8/0h/tGdltOvaOSLdN6dgTFxEq4TQu3IdqsahW2yiRcde4uvT260HrHnYQ==</DigestValue>
      </Reference>
      <Reference URI="/xl/worksheets/sheet45.xml?ContentType=application/vnd.openxmlformats-officedocument.spreadsheetml.worksheet+xml">
        <DigestMethod Algorithm="http://www.w3.org/2001/04/xmlenc#sha512"/>
        <DigestValue>UAiYWURrTUQlz4LLYMI1NvTeuhaF+Z/fptFH6iqC2fDCoKye48kC71V3x4MpSa7uttOxg12mEvGwQ99R4IsG4Q==</DigestValue>
      </Reference>
      <Reference URI="/xl/worksheets/sheet46.xml?ContentType=application/vnd.openxmlformats-officedocument.spreadsheetml.worksheet+xml">
        <DigestMethod Algorithm="http://www.w3.org/2001/04/xmlenc#sha512"/>
        <DigestValue>h8rFt07nqhz3UEYHoafz8WIrBqs/1mZemr0051PkA3+v3kxz340Lgl3ArXuRL8Kgr2UTTh4+CNZmXMXO6dexvQ==</DigestValue>
      </Reference>
      <Reference URI="/xl/worksheets/sheet5.xml?ContentType=application/vnd.openxmlformats-officedocument.spreadsheetml.worksheet+xml">
        <DigestMethod Algorithm="http://www.w3.org/2001/04/xmlenc#sha512"/>
        <DigestValue>rucpIU/46sMl3ZeDWQ9xK3FZyRY9Bdp1fb5rjUCRpTPiQKOipBauTjVTQVBwOXIK/0Nqhz4PZ5Zs8UfkbrZInA==</DigestValue>
      </Reference>
      <Reference URI="/xl/worksheets/sheet6.xml?ContentType=application/vnd.openxmlformats-officedocument.spreadsheetml.worksheet+xml">
        <DigestMethod Algorithm="http://www.w3.org/2001/04/xmlenc#sha512"/>
        <DigestValue>Y9uM8/S5OzldEK90RdQTpGPjOKNSRc3af0NZdbObnnnFVEpOArsvqXP2HhLlW+t/zQVA3agd+2YL3DwgGElSlA==</DigestValue>
      </Reference>
      <Reference URI="/xl/worksheets/sheet7.xml?ContentType=application/vnd.openxmlformats-officedocument.spreadsheetml.worksheet+xml">
        <DigestMethod Algorithm="http://www.w3.org/2001/04/xmlenc#sha512"/>
        <DigestValue>HTb50DzpBYbI0Zh76wESGyH0Y/QMdTKWIXQILVFENWCsqxC/BNJp/VvhgO1W+ZP/wcQHjM1Z6b2V7T2N2TS3Dw==</DigestValue>
      </Reference>
      <Reference URI="/xl/worksheets/sheet8.xml?ContentType=application/vnd.openxmlformats-officedocument.spreadsheetml.worksheet+xml">
        <DigestMethod Algorithm="http://www.w3.org/2001/04/xmlenc#sha512"/>
        <DigestValue>9DlfJPoNflFohtMCPWXpZSB6IL6lV4uRgebK3T3o3i8lAQTlW5/2GmLE54N7M7TgPi1u/d2tVupbzBe7QshnFA==</DigestValue>
      </Reference>
      <Reference URI="/xl/worksheets/sheet9.xml?ContentType=application/vnd.openxmlformats-officedocument.spreadsheetml.worksheet+xml">
        <DigestMethod Algorithm="http://www.w3.org/2001/04/xmlenc#sha512"/>
        <DigestValue>Ihwg9kVAQRCh8ZQzYrnD7Saotty0IM5UifwsZHGFc1whcSbutaXaf/DLUxExMqFYqL1fRZWObc/JFed+mbUxvw==</DigestValue>
      </Reference>
    </Manifest>
    <SignatureProperties>
      <SignatureProperty Id="idSignatureTime" Target="#idPackageSignature">
        <mdssi:SignatureTime xmlns:mdssi="http://schemas.openxmlformats.org/package/2006/digital-signature">
          <mdssi:Format>YYYY-MM-DDThh:mm:ssTZD</mdssi:Format>
          <mdssi:Value>2024-11-15T15:11:24Z</mdssi:Value>
        </mdssi:SignatureTime>
      </SignatureProperty>
    </SignatureProperties>
  </Object>
  <Object Id="idOfficeObject">
    <SignatureProperties>
      <SignatureProperty Id="idOfficeV1Details" Target="#idPackageSignature">
        <SignatureInfoV1 xmlns="http://schemas.microsoft.com/office/2006/digsig">
          <SetupID>{627A3703-B54D-4D57-8632-E4C51A5199EF}</SetupID>
          <SignatureText>Adriana Fernandez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2024-11-15T15:11:24Z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mBoAAKI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O4AAAAFAAAAMQEAABUAAADuAAAABQAAAEQ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O4AAAAFAAAAMgEAABYAAAAlAAAADAAAAAEAAABUAAAAiAAAAO8AAAAFAAAAMAEAABUAAAABAAAAVVWPQYX2jkHvAAAABQAAAAoAAABMAAAAAAAAAAAAAAAAAAAA//////////9gAAAAMQA1AC8AMQAxAC8AMgAwADIANAAHAAAABwAAAAUAAAAHAAAABwAAAAUAAAAHAAAABwAAAAcAAAAHAAAASwAAAEAAAAAwAAAABQAAACAAAAABAAAAAQAAABAAAAAAAAAAAAAAAG8BAACgAAAAAAAAAAAAAABv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Bz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UAAAAVgAAADAAAAA7AAAApQ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VAAAAVwAAACUAAAAMAAAABAAAAFQAAAC0AAAAMQAAADsAAADTAAAAVgAAAAEAAABVVY9BhfaOQTEAAAA7AAAAEQAAAEwAAAAAAAAAAAAAAAAAAAD//////////3AAAABBAGQAcgBpAGEAbgBhACAARgBlAHIAbgBhAG4AZABlAHoAaAANAAAADAAAAAcAAAAFAAAACgAAAAsAAAAKAAAABQAAAAoAAAAKAAAABwAAAAsAAAAKAAAACwAAAAwAAAAKAAAACQAAAEsAAABAAAAAMAAAAAUAAAAgAAAAAQAAAAEAAAAQAAAAAAAAAAAAAABvAQAAoAAAAAAAAAAAAAAAbwEAAKAAAAAlAAAADAAAAAIAAAAnAAAAGAAAAAUAAAAAAAAA////AAAAAAAlAAAADAAAAAUAAABMAAAAZAAAAAAAAABhAAAAbgEAAJsAAAAAAAAAYQAAAG8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fAAAAA8AAAB2AAAARQAAAIYAAAABAAAAVVWPQYX2jkEPAAAAdgAAAAgAAABMAAAAAAAAAAAAAAAAAAAA//////////9cAAAAQwBvAG4AdABhAGQAbwByAAgAAAAIAAAABwAAAAQAAAAHAAAACAAAAAgAAAAFAAAASwAAAEAAAAAwAAAABQAAACAAAAABAAAAAQAAABAAAAAAAAAAAAAAAG8BAACgAAAAAAAAAAAAAABvAQAAoAAAACUAAAAMAAAAAgAAACcAAAAYAAAABQAAAAAAAAD///8AAAAAACUAAAAMAAAABQAAAEwAAABkAAAADgAAAIsAAABgAQAAmwAAAA4AAACLAAAAUwEAABEAAAAhAPAAAAAAAAAAAAAAAIA/AAAAAAAAAAAAAIA/AAAAAAAAAAAAAAAAAAAAAAAAAAAAAAAAAAAAAAAAAAAlAAAADAAAAAAAAIAoAAAADAAAAAUAAAAlAAAADAAAAAEAAAAYAAAADAAAAAAAAAASAAAADAAAAAEAAAAWAAAADAAAAAAAAABUAAAAaAEAAA8AAACLAAAAXwEAAJsAAAABAAAAVVWPQYX2jkEPAAAAiwAAAC8AAABMAAAABAAAAA4AAACLAAAAYQEAAJwAAACsAAAARgBpAHIAbQBhAGQAbwAgAHAAbwByADoAIABBAEQAUgBJAEEATgBBACAARABPAEwATwBSAEUAUwAgACAARgBFAFIATgBBAE4ARABFAFoAIABNAEkAUgBBAE4ARABBAG8ABgAAAAMAAAAFAAAACwAAAAcAAAAIAAAACAAAAAQAAAAIAAAACAAAAAUAAAADAAAABAAAAAgAAAAJAAAACAAAAAMAAAAIAAAACgAAAAgAAAAEAAAACQAAAAoAAAAGAAAACgAAAAgAAAAHAAAABwAAAAQAAAAEAAAABgAAAAcAAAAIAAAACgAAAAgAAAAKAAAACQAAAAcAAAAHAAAABAAAAAwAAAADAAAACAAAAAgAAAAKAAAACQAAAAgAAAAWAAAADAAAAAAAAAAlAAAADAAAAAIAAAAOAAAAFAAAAAAAAAAQAAAAFAAAAA==</Object>
  <Object Id="idInvalidSigLnImg">AQAAAGwAAAAAAAAAAAAAAG4BAACfAAAAAAAAAAAAAACwGQAALAsAACBFTUYAAAEAFCEAAKk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AAAAFYAAAAwAAAAOwAAAKU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QAAAFcAAAAlAAAADAAAAAQAAABUAAAAtAAAADEAAAA7AAAA0wAAAFYAAAABAAAAVVWPQYX2jkExAAAAOwAAABEAAABMAAAAAAAAAAAAAAAAAAAA//////////9wAAAAQQBkAHIAaQBhAG4AYQAgAEYAZQByAG4AYQBuAGQAZQB6AHcADQAAAAwAAAAHAAAABQAAAAoAAAALAAAACgAAAAUAAAAKAAAACgAAAAcAAAALAAAACgAAAAsAAAAMAAAACgAAAAk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EUAAACGAAAAAQAAAFVVj0GF9o5BDwAAAHYAAAAIAAAATAAAAAAAAAAAAAAAAAAAAP//////////XAAAAEMAbwBuAHQAYQBkAG8AcgAIAAAACAAAAAcAAAAEAAAABwAAAAgAAAAIAAAABQ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Av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5" ma:contentTypeDescription="Crear nuevo documento." ma:contentTypeScope="" ma:versionID="0f277538ebec512c565ac7d4422e7b0d">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21b677b76e38fdf8e757791de32346d1"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5845aff-2e4f-4185-9b6c-b7ccf4ea8de4">
      <Terms xmlns="http://schemas.microsoft.com/office/infopath/2007/PartnerControls"/>
    </lcf76f155ced4ddcb4097134ff3c332f>
    <TaxCatchAll xmlns="2e8945e0-4060-434a-9296-88ec39959342" xsi:nil="true"/>
  </documentManagement>
</p:properties>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customXml/itemProps2.xml><?xml version="1.0" encoding="utf-8"?>
<ds:datastoreItem xmlns:ds="http://schemas.openxmlformats.org/officeDocument/2006/customXml" ds:itemID="{46358A1B-BABB-4692-BF0D-B6E02B1DEFA3}"/>
</file>

<file path=customXml/itemProps3.xml><?xml version="1.0" encoding="utf-8"?>
<ds:datastoreItem xmlns:ds="http://schemas.openxmlformats.org/officeDocument/2006/customXml" ds:itemID="{8952C3F1-C276-4FA3-87ED-904F79F36D35}"/>
</file>

<file path=customXml/itemProps4.xml><?xml version="1.0" encoding="utf-8"?>
<ds:datastoreItem xmlns:ds="http://schemas.openxmlformats.org/officeDocument/2006/customXml" ds:itemID="{678BF940-74E8-45C8-9FCF-078356DC37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3</vt:i4>
      </vt:variant>
    </vt:vector>
  </HeadingPairs>
  <TitlesOfParts>
    <vt:vector size="49"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Adriana Dolores Fernandez Miranda</cp:lastModifiedBy>
  <cp:lastPrinted>2023-02-27T19:30:43Z</cp:lastPrinted>
  <dcterms:created xsi:type="dcterms:W3CDTF">2019-05-02T15:06:12Z</dcterms:created>
  <dcterms:modified xsi:type="dcterms:W3CDTF">2024-11-15T15:09:17Z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0x01010022A04D5FD80433458B2C003629D34133</vt:lpwstr>
  </property>
</Properties>
</file>