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3.xml" ContentType="application/vnd.openxmlformats-package.digital-signature-xmlsignature+xml"/>
  <Override PartName="/_xmlsignatures/sig4.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1.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codeName="ThisWorkbook" defaultThemeVersion="166925"/>
  <mc:AlternateContent xmlns:mc="http://schemas.openxmlformats.org/markup-compatibility/2006">
    <mc:Choice Requires="x15">
      <x15ac:absPath xmlns:x15ac="http://schemas.microsoft.com/office/spreadsheetml/2010/11/ac" url="Y:\InterEmpresas\Documentos Interempresas\GRUPO VAZQUEZ SAE\CNV\2023\06\PARA FIRMA\"/>
    </mc:Choice>
  </mc:AlternateContent>
  <xr:revisionPtr revIDLastSave="0" documentId="13_ncr:1_{E6702BF7-C89A-4E2E-9076-F4F3F27FA438}" xr6:coauthVersionLast="47" xr6:coauthVersionMax="47" xr10:uidLastSave="{00000000-0000-0000-0000-000000000000}"/>
  <bookViews>
    <workbookView xWindow="-120" yWindow="-120" windowWidth="20730" windowHeight="11160" tabRatio="850" activeTab="2"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definedNames>
    <definedName name="_xlnm._FilterDatabase" localSheetId="19" hidden="1">'Nota 14'!#REF!</definedName>
    <definedName name="_xlnm._FilterDatabase" localSheetId="32" hidden="1">'Nota 27'!$A$10:$G$43</definedName>
    <definedName name="_xlnm._FilterDatabase" localSheetId="8" hidden="1">'Nota 3'!$D$8:$D$17</definedName>
    <definedName name="_xlnm._FilterDatabase" localSheetId="11" hidden="1">'Nota 6'!#REF!</definedName>
    <definedName name="_xlnm._FilterDatabase" localSheetId="13" hidden="1">'Nota 8'!$A$17:$F$18</definedName>
    <definedName name="_Hlk15378568" localSheetId="7">'Nota 2'!#REF!</definedName>
    <definedName name="_Toc82092289" localSheetId="1">'Información General'!#REF!</definedName>
    <definedName name="_Toc82092290" localSheetId="1">'Información General'!$A$57</definedName>
    <definedName name="_xlnm.Print_Area" localSheetId="2">BG!$A$4:$G$71</definedName>
    <definedName name="_xlnm.Print_Area" localSheetId="3">ER!$A$1:$D$49</definedName>
    <definedName name="C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66" l="1"/>
  <c r="C12" i="52" l="1"/>
  <c r="F12" i="53"/>
  <c r="W32" i="24" l="1"/>
  <c r="W31" i="24"/>
  <c r="W30" i="24"/>
  <c r="W29" i="24"/>
  <c r="W28" i="24"/>
  <c r="W27" i="24"/>
  <c r="W26" i="24"/>
  <c r="W25" i="24"/>
  <c r="W24" i="24"/>
  <c r="W23" i="24"/>
  <c r="W22" i="24"/>
  <c r="W21" i="24"/>
  <c r="W20" i="24"/>
  <c r="W19" i="24"/>
  <c r="C13" i="43" l="1"/>
  <c r="C11" i="64" l="1"/>
  <c r="C12" i="53"/>
  <c r="D11" i="8" l="1"/>
  <c r="A8" i="87" l="1"/>
  <c r="C35" i="87"/>
  <c r="B35" i="87"/>
  <c r="C27" i="87"/>
  <c r="B27" i="87"/>
  <c r="C20" i="87"/>
  <c r="C37" i="87" s="1"/>
  <c r="C41" i="87" s="1"/>
  <c r="B20" i="87"/>
  <c r="C33" i="24"/>
  <c r="E33" i="24"/>
  <c r="G33" i="24"/>
  <c r="I33" i="24"/>
  <c r="K33" i="24"/>
  <c r="M33" i="24"/>
  <c r="O33" i="24"/>
  <c r="Q33" i="24"/>
  <c r="S33" i="24"/>
  <c r="U33" i="24"/>
  <c r="W33" i="24"/>
  <c r="K17" i="67"/>
  <c r="K18" i="67"/>
  <c r="K19" i="67"/>
  <c r="K20" i="67"/>
  <c r="K21" i="67"/>
  <c r="K22" i="67"/>
  <c r="K23" i="67"/>
  <c r="K24" i="67"/>
  <c r="B37" i="87" l="1"/>
  <c r="B41" i="87" s="1"/>
  <c r="G27" i="25"/>
  <c r="G25" i="25"/>
  <c r="C10" i="56" l="1"/>
  <c r="G24" i="53"/>
  <c r="D20" i="19" s="1"/>
  <c r="F24" i="53" l="1"/>
  <c r="C20" i="19" s="1"/>
  <c r="B12" i="53" l="1"/>
  <c r="B10" i="56"/>
  <c r="J22" i="8" l="1"/>
  <c r="B11" i="45" l="1"/>
  <c r="F40" i="25" s="1"/>
  <c r="E22" i="8" l="1"/>
  <c r="D21" i="4" l="1"/>
  <c r="C21" i="4"/>
  <c r="F19" i="25"/>
  <c r="B23" i="5" l="1"/>
  <c r="F18" i="25" l="1"/>
  <c r="W44" i="24" l="1"/>
  <c r="W38" i="24"/>
  <c r="W39" i="24"/>
  <c r="W40" i="24"/>
  <c r="W41" i="24"/>
  <c r="W42" i="24"/>
  <c r="W45" i="24"/>
  <c r="W46" i="24"/>
  <c r="W37" i="24"/>
  <c r="L22" i="67" l="1"/>
  <c r="L17" i="67"/>
  <c r="L18" i="67"/>
  <c r="L19" i="67"/>
  <c r="L20" i="67"/>
  <c r="L21" i="67"/>
  <c r="L16" i="67"/>
  <c r="K16" i="67"/>
  <c r="C20" i="10" l="1"/>
  <c r="C24" i="53" l="1"/>
  <c r="D19" i="19" s="1"/>
  <c r="G19" i="25" l="1"/>
  <c r="K49" i="8" l="1"/>
  <c r="C23" i="5"/>
  <c r="G18" i="25" s="1"/>
  <c r="H6" i="1"/>
  <c r="K22" i="8" l="1"/>
  <c r="D17" i="3"/>
  <c r="G15" i="25" s="1"/>
  <c r="A8" i="19"/>
  <c r="I8" i="24" s="1"/>
  <c r="C17" i="72"/>
  <c r="C11" i="54" l="1"/>
  <c r="B36" i="5" l="1"/>
  <c r="W36" i="24" l="1"/>
  <c r="F43" i="65"/>
  <c r="D17" i="19" s="1"/>
  <c r="E43" i="65"/>
  <c r="D16" i="19" s="1"/>
  <c r="C36" i="5"/>
  <c r="B24" i="53"/>
  <c r="C19" i="19" s="1"/>
  <c r="B21" i="47" l="1"/>
  <c r="B11" i="54" l="1"/>
  <c r="C14" i="7"/>
  <c r="U49" i="24"/>
  <c r="U51" i="24" s="1"/>
  <c r="O49" i="24"/>
  <c r="O51" i="24" s="1"/>
  <c r="M49" i="24"/>
  <c r="M51" i="24" s="1"/>
  <c r="K49" i="24"/>
  <c r="K51" i="24" s="1"/>
  <c r="I49" i="24"/>
  <c r="I51" i="24" s="1"/>
  <c r="G49" i="24"/>
  <c r="G51" i="24" s="1"/>
  <c r="E49" i="24"/>
  <c r="E51" i="24" s="1"/>
  <c r="C49" i="24"/>
  <c r="G20" i="25" l="1"/>
  <c r="B25" i="72"/>
  <c r="B17" i="72"/>
  <c r="K10" i="66" l="1"/>
  <c r="C15" i="51"/>
  <c r="D14" i="19" s="1"/>
  <c r="B43" i="65" l="1"/>
  <c r="C43" i="65"/>
  <c r="C18" i="50" l="1"/>
  <c r="D13" i="19" s="1"/>
  <c r="B13" i="43" l="1"/>
  <c r="E37" i="8"/>
  <c r="K37" i="8"/>
  <c r="G38" i="25"/>
  <c r="F38" i="25" l="1"/>
  <c r="G46" i="25"/>
  <c r="C25" i="72" l="1"/>
  <c r="B18" i="50" l="1"/>
  <c r="B15" i="51"/>
  <c r="B12" i="52" l="1"/>
  <c r="D31" i="8"/>
  <c r="C22" i="19" l="1"/>
  <c r="C13" i="9" l="1"/>
  <c r="G28" i="25" l="1"/>
  <c r="K11" i="66"/>
  <c r="K12" i="66"/>
  <c r="K13" i="66"/>
  <c r="K14" i="66"/>
  <c r="K15" i="66"/>
  <c r="W48" i="24" l="1"/>
  <c r="F10" i="66" l="1"/>
  <c r="L10" i="66" s="1"/>
  <c r="I16" i="66"/>
  <c r="J16" i="66"/>
  <c r="B11" i="67" l="1"/>
  <c r="F25" i="25" s="1"/>
  <c r="C16" i="66" l="1"/>
  <c r="D16" i="66"/>
  <c r="E16" i="66"/>
  <c r="G16" i="66"/>
  <c r="H16" i="66"/>
  <c r="B16" i="66"/>
  <c r="F15" i="66"/>
  <c r="L15" i="66" s="1"/>
  <c r="F14" i="66"/>
  <c r="L14" i="66" s="1"/>
  <c r="F13" i="66"/>
  <c r="L13" i="66" s="1"/>
  <c r="F12" i="66"/>
  <c r="L12" i="66" s="1"/>
  <c r="F11" i="66"/>
  <c r="L11" i="66" s="1"/>
  <c r="K16" i="66" l="1"/>
  <c r="F16" i="66"/>
  <c r="L16" i="66" l="1"/>
  <c r="F27" i="25" l="1"/>
  <c r="B10" i="69" l="1"/>
  <c r="G43" i="65"/>
  <c r="B14" i="41" l="1"/>
  <c r="B13" i="9"/>
  <c r="F28" i="25" l="1"/>
  <c r="F29" i="25"/>
  <c r="D43" i="65" l="1"/>
  <c r="D22" i="19" l="1"/>
  <c r="C15" i="14"/>
  <c r="C14" i="14"/>
  <c r="B11" i="44"/>
  <c r="C11" i="44"/>
  <c r="E49" i="8"/>
  <c r="G47" i="25"/>
  <c r="D49" i="8"/>
  <c r="D48" i="8"/>
  <c r="D47" i="8"/>
  <c r="D46" i="8"/>
  <c r="D45" i="8"/>
  <c r="D44" i="8"/>
  <c r="D43" i="8"/>
  <c r="D42" i="8"/>
  <c r="G39" i="25" l="1"/>
  <c r="F39" i="25"/>
  <c r="F47" i="25"/>
  <c r="F37" i="25" l="1"/>
  <c r="G12" i="53"/>
  <c r="D18" i="19" s="1"/>
  <c r="C21" i="47" l="1"/>
  <c r="C14" i="41" l="1"/>
  <c r="G29" i="25" l="1"/>
  <c r="W50" i="24"/>
  <c r="C51" i="24"/>
  <c r="C17" i="19" l="1"/>
  <c r="F62" i="25" l="1"/>
  <c r="D36" i="8"/>
  <c r="D35" i="8"/>
  <c r="D34" i="8"/>
  <c r="D33" i="8"/>
  <c r="D20" i="8"/>
  <c r="D21" i="8"/>
  <c r="D19" i="8"/>
  <c r="D12" i="8"/>
  <c r="B11" i="64" l="1"/>
  <c r="G62" i="25"/>
  <c r="G61" i="25"/>
  <c r="F61" i="25"/>
  <c r="F55" i="25"/>
  <c r="B15" i="14"/>
  <c r="G55" i="25" s="1"/>
  <c r="B14" i="14"/>
  <c r="F54" i="25"/>
  <c r="D22" i="10"/>
  <c r="F45" i="25" s="1"/>
  <c r="E22" i="10"/>
  <c r="G45" i="25" s="1"/>
  <c r="C13" i="12"/>
  <c r="G11" i="12"/>
  <c r="F11" i="12"/>
  <c r="F48" i="25" s="1"/>
  <c r="B13" i="12"/>
  <c r="F42" i="25" s="1"/>
  <c r="D14" i="10"/>
  <c r="F36" i="25" s="1"/>
  <c r="E14" i="10"/>
  <c r="G36" i="25" s="1"/>
  <c r="C13" i="10"/>
  <c r="B14" i="7"/>
  <c r="F20" i="25" s="1"/>
  <c r="D36" i="67"/>
  <c r="G26" i="25" s="1"/>
  <c r="C36" i="67"/>
  <c r="F26" i="25" s="1"/>
  <c r="B12" i="42"/>
  <c r="F30" i="25" s="1"/>
  <c r="C20" i="38"/>
  <c r="D13" i="4"/>
  <c r="G17" i="25" s="1"/>
  <c r="G10" i="4"/>
  <c r="C13" i="4"/>
  <c r="C17" i="3"/>
  <c r="F15" i="25" s="1"/>
  <c r="D1" i="19"/>
  <c r="A1" i="38"/>
  <c r="A6" i="62"/>
  <c r="D14" i="67"/>
  <c r="A51" i="24"/>
  <c r="A1" i="72"/>
  <c r="G24" i="25"/>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4"/>
  <c r="A1" i="87" s="1"/>
  <c r="A1" i="19"/>
  <c r="F14" i="5"/>
  <c r="G23" i="25" s="1"/>
  <c r="C12" i="57"/>
  <c r="D32" i="19" s="1"/>
  <c r="B12" i="57"/>
  <c r="C32" i="19" s="1"/>
  <c r="C10" i="69"/>
  <c r="D29" i="19" s="1"/>
  <c r="C29" i="19"/>
  <c r="C12" i="55"/>
  <c r="D27" i="19" s="1"/>
  <c r="B12" i="55"/>
  <c r="C27" i="19" s="1"/>
  <c r="D25" i="19"/>
  <c r="G10" i="52"/>
  <c r="F10" i="52"/>
  <c r="C13" i="19"/>
  <c r="C14" i="19"/>
  <c r="G64" i="25"/>
  <c r="F64" i="25"/>
  <c r="C10" i="49"/>
  <c r="B10" i="49"/>
  <c r="G60" i="25"/>
  <c r="F60" i="25"/>
  <c r="G59" i="25"/>
  <c r="F59" i="25"/>
  <c r="G58" i="25"/>
  <c r="F58" i="25"/>
  <c r="G57" i="25"/>
  <c r="F57" i="25"/>
  <c r="G56" i="25"/>
  <c r="F56" i="25"/>
  <c r="C10" i="46"/>
  <c r="G41" i="25" s="1"/>
  <c r="F46" i="25"/>
  <c r="C11" i="45"/>
  <c r="G40" i="25" s="1"/>
  <c r="B10" i="46"/>
  <c r="F41" i="25" s="1"/>
  <c r="D37" i="8"/>
  <c r="D32" i="8"/>
  <c r="D28" i="8"/>
  <c r="D22" i="8"/>
  <c r="D18" i="8"/>
  <c r="D17" i="8"/>
  <c r="D16" i="8"/>
  <c r="C11" i="10"/>
  <c r="A1" i="8"/>
  <c r="B1" i="25"/>
  <c r="C21" i="10"/>
  <c r="C19" i="10"/>
  <c r="C12" i="10"/>
  <c r="B20" i="38"/>
  <c r="F16" i="25" s="1"/>
  <c r="C12" i="42"/>
  <c r="G30" i="25" s="1"/>
  <c r="G54" i="25" l="1"/>
  <c r="G63" i="25" s="1"/>
  <c r="G16" i="25"/>
  <c r="G48" i="25"/>
  <c r="G42" i="25"/>
  <c r="F17" i="25"/>
  <c r="G21" i="4"/>
  <c r="D23" i="19"/>
  <c r="C23" i="19"/>
  <c r="F24" i="25"/>
  <c r="C25" i="19"/>
  <c r="F63" i="25"/>
  <c r="C16" i="19"/>
  <c r="C15" i="19"/>
  <c r="D15" i="19"/>
  <c r="D21" i="19" s="1"/>
  <c r="C18" i="19"/>
  <c r="D24" i="19" l="1"/>
  <c r="C24" i="19"/>
  <c r="C21" i="19"/>
  <c r="Q49" i="24"/>
  <c r="Q51" i="24" s="1"/>
  <c r="W43" i="24"/>
  <c r="F49" i="25"/>
  <c r="G19" i="4"/>
  <c r="G23" i="4" s="1"/>
  <c r="F43" i="25"/>
  <c r="G31" i="25"/>
  <c r="G49" i="25"/>
  <c r="F65" i="25"/>
  <c r="F21" i="25"/>
  <c r="G65" i="25"/>
  <c r="D26" i="19" l="1"/>
  <c r="D28" i="19" s="1"/>
  <c r="D30" i="19" s="1"/>
  <c r="D33" i="19" s="1"/>
  <c r="C26" i="19"/>
  <c r="C28" i="19" s="1"/>
  <c r="C30" i="19" s="1"/>
  <c r="C33" i="19" s="1"/>
  <c r="F51" i="25"/>
  <c r="S47" i="24" l="1"/>
  <c r="S49" i="24" s="1"/>
  <c r="S51" i="24" s="1"/>
  <c r="F67" i="25"/>
  <c r="C34" i="19"/>
  <c r="D34" i="19"/>
  <c r="G37" i="25"/>
  <c r="W47" i="24" l="1"/>
  <c r="G43" i="25"/>
  <c r="G51" i="25" l="1"/>
  <c r="G67" i="25" s="1"/>
  <c r="W49" i="24" l="1"/>
  <c r="W51" i="24" s="1"/>
  <c r="G21" i="25"/>
  <c r="G32" i="25" s="1"/>
  <c r="G14" i="5" l="1"/>
  <c r="F23" i="25" l="1"/>
  <c r="F31" i="25" l="1"/>
  <c r="F32" i="25" l="1"/>
</calcChain>
</file>

<file path=xl/sharedStrings.xml><?xml version="1.0" encoding="utf-8"?>
<sst xmlns="http://schemas.openxmlformats.org/spreadsheetml/2006/main" count="1591" uniqueCount="1067">
  <si>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</si>
  <si>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</si>
  <si>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</si>
  <si>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</si>
  <si>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</si>
  <si>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</si>
  <si>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</si>
  <si>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</si>
  <si>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</si>
  <si>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</si>
  <si>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</si>
  <si>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</si>
  <si>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</si>
  <si>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</si>
  <si>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</si>
  <si>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</si>
  <si>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</si>
  <si>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</si>
  <si>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</si>
  <si>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</si>
  <si>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</si>
  <si>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</si>
  <si>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</si>
  <si>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</si>
  <si>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</si>
  <si>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</si>
  <si>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</si>
  <si>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</si>
  <si>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</si>
  <si>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</si>
  <si>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</si>
  <si>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</si>
  <si>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</si>
  <si>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</si>
  <si>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</si>
  <si>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</si>
  <si>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</si>
  <si>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</si>
  <si>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</si>
  <si>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</si>
  <si>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</si>
  <si>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</si>
  <si>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</si>
  <si>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</si>
  <si>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</si>
  <si>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</si>
  <si>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</si>
  <si>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</si>
  <si>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</si>
  <si>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</si>
  <si>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</si>
  <si>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</si>
  <si>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</si>
  <si>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</si>
  <si>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</si>
  <si>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</si>
  <si>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</si>
  <si>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</si>
  <si>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</si>
  <si>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</si>
  <si>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</si>
  <si>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</si>
  <si>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</si>
  <si>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</si>
  <si>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</si>
  <si>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</si>
  <si>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</si>
  <si>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</si>
  <si>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</si>
  <si>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</si>
  <si>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</si>
  <si>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</si>
  <si>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</si>
  <si>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</si>
  <si>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</si>
  <si>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</si>
  <si>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</si>
  <si>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</si>
  <si>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</si>
  <si>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</si>
  <si>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</si>
  <si>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</si>
  <si>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</si>
  <si>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</si>
  <si>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</si>
  <si>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</si>
  <si>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</si>
  <si>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</si>
  <si>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</si>
  <si>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</si>
  <si>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</si>
  <si>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</si>
  <si>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</si>
  <si>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</si>
  <si>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</si>
  <si>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</si>
  <si>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</si>
  <si>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</si>
  <si>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</si>
  <si>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</si>
  <si>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</si>
  <si>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</si>
  <si>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</si>
  <si>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</si>
  <si>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</si>
  <si>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</si>
  <si>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</si>
  <si>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</si>
  <si>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</si>
  <si>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</si>
  <si>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</si>
  <si>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</si>
  <si>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</si>
  <si>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</si>
  <si>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</si>
  <si>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</si>
  <si>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</si>
  <si>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</si>
  <si>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</si>
  <si>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</si>
  <si>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</si>
  <si>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</si>
  <si>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</si>
  <si>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</si>
  <si>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</si>
  <si>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</si>
  <si>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</si>
  <si>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</si>
  <si>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</si>
  <si>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</si>
  <si>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</si>
  <si>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</si>
  <si>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</si>
  <si>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</si>
  <si>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</si>
  <si>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</si>
  <si>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</si>
  <si>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</si>
  <si>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</si>
  <si>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</si>
  <si>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</si>
  <si>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</si>
  <si>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</si>
  <si>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</si>
  <si>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</si>
  <si>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</si>
  <si>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</si>
  <si>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</si>
  <si>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</si>
  <si>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</si>
  <si>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</si>
  <si>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</si>
  <si>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</si>
  <si>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</si>
  <si>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</si>
  <si>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</si>
  <si>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</si>
  <si>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</si>
  <si>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</si>
  <si>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</si>
  <si>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</si>
  <si>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</si>
  <si>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</si>
  <si>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</si>
  <si>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Maquinarias y herramientas</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</si>
  <si>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</si>
  <si>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</si>
  <si>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</si>
  <si>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</si>
  <si>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</si>
  <si>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</si>
  <si>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</si>
  <si>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</si>
  <si>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</si>
  <si>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</si>
  <si>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</si>
  <si>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</si>
  <si>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</si>
  <si>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</si>
  <si>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</si>
  <si>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</si>
  <si>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</si>
  <si>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</si>
  <si>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</si>
  <si>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</si>
  <si>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</si>
  <si>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</si>
  <si>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</si>
  <si>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</si>
  <si>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</si>
  <si>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</si>
  <si>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</si>
  <si>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</si>
  <si>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</si>
  <si>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</si>
  <si>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</si>
  <si>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</si>
  <si>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</si>
  <si>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</si>
  <si>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</si>
  <si>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</si>
  <si>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</si>
  <si>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</si>
  <si>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</si>
  <si>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</si>
  <si>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</si>
  <si>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</si>
  <si>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</si>
  <si>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</si>
  <si>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</si>
  <si>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</si>
  <si>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</si>
  <si>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</si>
  <si>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</si>
  <si>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</si>
  <si>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</si>
  <si>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</si>
  <si>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</si>
  <si>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</si>
  <si>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</si>
  <si>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</si>
  <si>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</si>
  <si>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</si>
  <si>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</si>
  <si>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</si>
  <si>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</si>
  <si>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</si>
  <si>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</si>
  <si>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</si>
  <si>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</si>
  <si>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</si>
  <si>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</si>
  <si>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</si>
  <si>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</si>
  <si>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</si>
  <si>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</si>
  <si>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</si>
  <si>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</si>
  <si>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</si>
  <si>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</si>
  <si>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</si>
  <si>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</si>
  <si>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</si>
  <si>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</si>
  <si>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</si>
  <si>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</si>
  <si>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</si>
  <si>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</si>
  <si>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</si>
  <si>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</si>
  <si>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</si>
  <si>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</si>
  <si>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</si>
  <si>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</si>
  <si>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</si>
  <si>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</si>
  <si>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</si>
  <si>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</si>
  <si>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</si>
  <si>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</si>
  <si>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</si>
  <si>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</si>
  <si>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</si>
  <si>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</si>
  <si>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</si>
  <si>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</si>
  <si>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</si>
  <si>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</si>
  <si>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</si>
  <si>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</si>
  <si>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</si>
  <si>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</si>
  <si>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</si>
  <si>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</si>
  <si>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</si>
  <si>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</si>
  <si>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</si>
  <si>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</si>
  <si>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</si>
  <si>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</si>
  <si>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</si>
  <si>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</si>
  <si>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</si>
  <si>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</si>
  <si>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</si>
  <si>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</si>
  <si>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</si>
  <si>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</si>
  <si>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</si>
  <si>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</si>
  <si>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</si>
  <si>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</si>
  <si>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</si>
  <si>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</si>
  <si>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</si>
  <si>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</si>
  <si>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</si>
  <si>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</si>
  <si>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</si>
  <si>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</si>
  <si>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</si>
  <si>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</si>
  <si>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</si>
  <si>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</si>
  <si>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</si>
  <si>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</si>
  <si>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</si>
  <si>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</si>
  <si>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</si>
  <si>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</si>
  <si>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</si>
  <si>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</si>
  <si>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</si>
  <si>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</si>
  <si>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</si>
  <si>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</si>
  <si>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</si>
  <si>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</si>
  <si>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</si>
  <si>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</si>
  <si>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</si>
  <si>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</si>
  <si>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</si>
  <si>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</si>
  <si>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</si>
  <si>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</si>
  <si>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</si>
  <si>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</si>
  <si>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</si>
  <si>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</si>
  <si>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</si>
  <si>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</si>
  <si>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</si>
  <si>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</si>
  <si>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</si>
  <si>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</si>
  <si>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</si>
  <si>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</si>
  <si>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</si>
  <si>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</si>
  <si>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</si>
  <si>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</si>
  <si>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</si>
  <si>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</si>
  <si>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</si>
  <si>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</si>
  <si>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</si>
  <si>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</si>
  <si>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</si>
  <si>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</si>
  <si>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</si>
  <si>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</si>
  <si>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</si>
  <si>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</si>
  <si>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</si>
  <si>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</si>
  <si>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</si>
  <si>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</si>
  <si>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</si>
  <si>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</si>
  <si>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</si>
  <si>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</si>
  <si>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</si>
  <si>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</si>
  <si>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</si>
  <si>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</si>
  <si>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</si>
  <si>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</si>
  <si>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</si>
  <si>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</si>
  <si>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</si>
  <si>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</si>
  <si>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</si>
  <si>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</si>
  <si>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</si>
  <si>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</si>
  <si>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</si>
  <si>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</si>
  <si>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</si>
  <si>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</si>
  <si>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</si>
  <si>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</si>
  <si>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</si>
  <si>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</si>
  <si>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</si>
  <si>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</si>
  <si>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</si>
  <si>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</si>
  <si>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</si>
  <si>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</si>
  <si>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</si>
  <si>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</si>
  <si>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</si>
  <si>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</si>
  <si>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</si>
  <si>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</si>
  <si>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</si>
  <si>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</si>
  <si>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</si>
  <si>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</si>
  <si>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</si>
  <si>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</si>
  <si>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</si>
  <si>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</si>
  <si>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</si>
  <si>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</si>
  <si>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</si>
  <si>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</si>
  <si>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</si>
  <si>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</si>
  <si>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</si>
  <si>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</si>
  <si>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</si>
  <si>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</si>
  <si>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</si>
  <si>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</si>
  <si>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</si>
  <si>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</si>
  <si>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</si>
  <si>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</si>
  <si>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</si>
  <si>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</si>
  <si>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</si>
  <si>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</si>
  <si>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</si>
  <si>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</si>
  <si>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</si>
  <si>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</si>
  <si>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</si>
  <si>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</si>
  <si>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</si>
  <si>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</si>
  <si>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</si>
  <si>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</si>
  <si>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</si>
  <si>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</si>
  <si>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</si>
  <si>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</si>
  <si>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</si>
  <si>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</si>
  <si>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</si>
  <si>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</si>
  <si>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</si>
  <si>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</si>
  <si>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</si>
  <si>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</si>
  <si>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</si>
  <si>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</si>
  <si>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</si>
  <si>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</si>
  <si>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</si>
  <si>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</si>
  <si>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</si>
  <si>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</si>
  <si>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</si>
  <si>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</si>
  <si>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</si>
  <si>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</si>
  <si>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</si>
  <si>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</si>
  <si>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</si>
  <si>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</si>
  <si>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</si>
  <si>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</si>
  <si>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</si>
  <si>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</si>
  <si>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</si>
  <si>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</si>
  <si>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</si>
  <si>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</si>
  <si>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</si>
  <si>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</si>
  <si>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</si>
  <si>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</si>
  <si>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</si>
  <si>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</si>
  <si>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</si>
  <si>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</si>
  <si>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</si>
  <si>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</si>
  <si>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</si>
  <si>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</si>
  <si>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</si>
  <si>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</si>
  <si>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</si>
  <si>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</si>
  <si>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</si>
  <si>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</si>
  <si>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</si>
  <si>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</si>
  <si>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</si>
  <si>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</si>
  <si>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</si>
  <si>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</si>
  <si>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</si>
  <si>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</si>
  <si>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</si>
  <si>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</si>
  <si>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</si>
  <si>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</si>
  <si>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</si>
  <si>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</si>
  <si>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</si>
  <si>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</si>
  <si>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</si>
  <si>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</si>
  <si>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</si>
  <si>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</si>
  <si>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</si>
  <si>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</si>
  <si>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</si>
  <si>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</si>
  <si>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</si>
  <si>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</si>
  <si>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</si>
  <si>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</si>
  <si>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</si>
  <si>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</si>
  <si>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</si>
  <si>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</si>
  <si>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</si>
  <si>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</si>
  <si>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</si>
  <si>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</si>
  <si>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</si>
  <si>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</si>
  <si>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</si>
  <si>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</si>
  <si>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</si>
  <si>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</si>
  <si>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</si>
  <si>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</si>
  <si>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</si>
  <si>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</si>
  <si>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</si>
  <si>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</si>
  <si>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</si>
  <si>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</si>
  <si>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</si>
  <si>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</si>
  <si>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</si>
  <si>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</si>
  <si>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</si>
  <si>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</si>
  <si>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</si>
  <si>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</si>
  <si>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</si>
  <si>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</si>
  <si>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</si>
  <si>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</si>
  <si>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</si>
  <si>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</si>
  <si>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</si>
  <si>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</si>
  <si>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</si>
  <si>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</si>
  <si>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</si>
  <si>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</si>
  <si>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</si>
  <si>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</si>
  <si>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</si>
  <si>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</si>
  <si>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</si>
  <si>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</si>
  <si>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</si>
  <si>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</si>
  <si>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</si>
  <si>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</si>
  <si>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</si>
  <si>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</si>
  <si>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</si>
  <si>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</si>
  <si>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</si>
  <si>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</si>
  <si>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</si>
  <si>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</si>
  <si>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</si>
  <si>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</si>
  <si>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</si>
  <si>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</si>
  <si>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</si>
  <si>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</si>
  <si>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</si>
  <si>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</si>
  <si>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</si>
  <si>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</si>
  <si>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</si>
  <si>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</si>
  <si>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</si>
  <si>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</si>
  <si>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</si>
  <si>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</si>
  <si>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</si>
  <si>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</si>
  <si>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</si>
  <si>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</si>
  <si>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</si>
  <si>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</si>
  <si>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</si>
  <si>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</si>
  <si>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</si>
  <si>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</si>
  <si>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</si>
  <si>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</si>
  <si>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</si>
  <si>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</si>
  <si>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</si>
  <si>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</si>
  <si>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</si>
  <si>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</si>
  <si>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</si>
  <si>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</si>
  <si>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</si>
  <si>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</si>
  <si>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</si>
  <si>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</si>
  <si>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</si>
  <si>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</si>
  <si>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</si>
  <si>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</si>
  <si>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</si>
  <si>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</si>
  <si>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</si>
  <si>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</si>
  <si>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</si>
  <si>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</si>
  <si>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</si>
  <si>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</si>
  <si>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</si>
  <si>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</si>
  <si>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</si>
  <si>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</si>
  <si>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</si>
  <si>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</si>
  <si>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</si>
  <si>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</si>
  <si>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</si>
  <si>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</si>
  <si>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</si>
  <si>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</si>
  <si>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</si>
  <si>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</si>
  <si>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</si>
  <si>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</si>
  <si>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</si>
  <si>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</si>
  <si>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</si>
  <si>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</si>
  <si>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</si>
  <si>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</si>
  <si>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</si>
  <si>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</si>
  <si>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</si>
  <si>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</si>
  <si>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</si>
  <si>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</si>
  <si>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</si>
  <si>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</si>
  <si>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</si>
  <si>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</si>
  <si>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</si>
  <si>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</si>
  <si>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</si>
  <si>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</si>
  <si>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</si>
  <si>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</si>
  <si>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</si>
  <si>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</si>
  <si>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</si>
  <si>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</si>
  <si>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</si>
  <si>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</si>
  <si>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</si>
  <si>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</si>
  <si>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</si>
  <si>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</si>
  <si>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</si>
  <si>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</si>
  <si>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</si>
  <si>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</si>
  <si>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</si>
  <si>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</si>
  <si>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</si>
  <si>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</si>
  <si>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</si>
  <si>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</si>
  <si>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</si>
  <si>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</si>
  <si>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</si>
  <si>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</si>
  <si>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</si>
  <si>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</si>
  <si>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</si>
  <si>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</si>
  <si>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</si>
  <si>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</si>
  <si>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</si>
  <si>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</si>
  <si>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</si>
  <si>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</si>
  <si>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</si>
  <si>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</si>
  <si>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</si>
  <si>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</si>
  <si>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</si>
  <si>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</si>
  <si>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</si>
  <si>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</si>
  <si>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</si>
  <si>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</si>
  <si>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</si>
  <si>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</si>
  <si>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</si>
  <si>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</si>
  <si>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</si>
  <si>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</si>
  <si>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</si>
  <si>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</si>
  <si>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</si>
  <si>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</si>
  <si>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</si>
  <si>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</si>
  <si>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</si>
  <si>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</si>
  <si>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</si>
  <si>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</si>
  <si>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</si>
  <si>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</si>
  <si>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</si>
  <si>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</si>
  <si>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</si>
  <si>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</si>
  <si>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</si>
  <si>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</si>
  <si>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</si>
  <si>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</si>
  <si>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</si>
  <si>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</si>
  <si>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</si>
  <si>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</si>
  <si>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</si>
  <si>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</si>
  <si>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</si>
  <si>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</si>
  <si>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</si>
  <si>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</si>
  <si>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</si>
  <si>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</si>
  <si>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</si>
  <si>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</si>
  <si>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</si>
  <si>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</si>
  <si>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</si>
  <si>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</si>
  <si>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</si>
  <si>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</si>
  <si>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</si>
  <si>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</si>
  <si>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</si>
  <si>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</si>
  <si>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</si>
  <si>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</si>
  <si>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</si>
  <si>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</si>
  <si>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</si>
  <si>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</si>
  <si>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</si>
  <si>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Grupo Hendy S.A.</t>
  </si>
  <si>
    <t>Grupo M S.A.</t>
  </si>
  <si>
    <t> 80090944-5</t>
  </si>
  <si>
    <t>80082125-4</t>
  </si>
  <si>
    <t>80084086-0</t>
  </si>
  <si>
    <t>80011000-5</t>
  </si>
  <si>
    <t>Mejoras en predio ajeno</t>
  </si>
  <si>
    <t>OTRAS INVERSIONES</t>
  </si>
  <si>
    <t>Inversiones en The Forest S.A.</t>
  </si>
  <si>
    <t>La composición de la cuenta a largo plazo es la siguiente:</t>
  </si>
  <si>
    <t>Otras Inversiones</t>
  </si>
  <si>
    <t>Activos en Fideicomiso</t>
  </si>
  <si>
    <t>NOTA 10 – ACTIVOS EN FIDEICOMISO</t>
  </si>
  <si>
    <t>Software</t>
  </si>
  <si>
    <t>Gastos por Fusion</t>
  </si>
  <si>
    <t>Cuentas por pagar comerciales largo plazo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</si>
  <si>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</si>
  <si>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</si>
  <si>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</si>
  <si>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</si>
  <si>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</si>
  <si>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</si>
  <si>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</si>
  <si>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</si>
  <si>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</si>
  <si>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</si>
  <si>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</si>
  <si>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</si>
  <si>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</si>
  <si>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</si>
  <si>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</si>
  <si>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</si>
  <si>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</si>
  <si>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</si>
  <si>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</si>
  <si>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</si>
  <si>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</si>
  <si>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</si>
  <si>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</si>
  <si>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</si>
  <si>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</si>
  <si>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</si>
  <si>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</si>
  <si>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</si>
  <si>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</si>
  <si>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</si>
  <si>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</si>
  <si>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</si>
  <si>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</si>
  <si>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</si>
  <si>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</si>
  <si>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</si>
  <si>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</si>
  <si>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</si>
  <si>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</si>
  <si>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</si>
  <si>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</si>
  <si>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</si>
  <si>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</si>
  <si>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</si>
  <si>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Resultados del Ejercicio</t>
  </si>
  <si>
    <t>NOTA 23 –  RESULTADOS</t>
  </si>
  <si>
    <t>FINEXPAR S.A.E.C.A.</t>
  </si>
  <si>
    <t>BANCO BASA S.A.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</si>
  <si>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</si>
  <si>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</si>
  <si>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</si>
  <si>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</si>
  <si>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</si>
  <si>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</si>
  <si>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</si>
  <si>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</si>
  <si>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</si>
  <si>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</si>
  <si>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</si>
  <si>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</si>
  <si>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</si>
  <si>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</si>
  <si>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</si>
  <si>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</si>
  <si>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</si>
  <si>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</si>
  <si>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</si>
  <si>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</si>
  <si>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</si>
  <si>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</si>
  <si>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</si>
  <si>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</si>
  <si>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</si>
  <si>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</si>
  <si>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</si>
  <si>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</si>
  <si>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</si>
  <si>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</si>
  <si>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</si>
  <si>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</si>
  <si>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</si>
  <si>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</si>
  <si>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</si>
  <si>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</si>
  <si>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FINEXPAR S.A.E.C.A. PYG</t>
  </si>
  <si>
    <t>Gastos de Administracion</t>
  </si>
  <si>
    <t xml:space="preserve">Equipos </t>
  </si>
  <si>
    <t>d.2. Reserva por Facultativa</t>
  </si>
  <si>
    <t>365));"Saldo al .. de  de 20X1 ")</t>
  </si>
  <si>
    <t>Productos Forestales</t>
  </si>
  <si>
    <t>80028355-4</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</si>
  <si>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</si>
  <si>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</si>
  <si>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</si>
  <si>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</si>
  <si>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</si>
  <si>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</si>
  <si>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</si>
  <si>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</si>
  <si>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</si>
  <si>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</si>
  <si>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</si>
  <si>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</si>
  <si>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</si>
  <si>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</si>
  <si>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</si>
  <si>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</si>
  <si>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</si>
  <si>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</si>
  <si>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Gastos Financieros - Bonos</t>
  </si>
  <si>
    <t>80026157-7</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</si>
  <si>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</si>
  <si>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</si>
  <si>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</si>
  <si>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</si>
  <si>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</si>
  <si>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</si>
  <si>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</si>
  <si>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</si>
  <si>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</si>
  <si>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</si>
  <si>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Cheques diferidos</t>
  </si>
  <si>
    <t>ITTI SAECA</t>
  </si>
  <si>
    <t>80054859-0</t>
  </si>
  <si>
    <t>Ingreso por venta de acciones</t>
  </si>
  <si>
    <t>Intereses ganados</t>
  </si>
  <si>
    <t>Transferencias a capital</t>
  </si>
  <si>
    <t>Ajustes/Desafectacion de resultados acumulados</t>
  </si>
  <si>
    <t>N°</t>
  </si>
  <si>
    <t/>
  </si>
  <si>
    <t>FINANCIERA UENO S.A.E.C.A.</t>
  </si>
  <si>
    <t>SUDAMERIS BANK S.A.E.C.A</t>
  </si>
  <si>
    <t>No existen hechos posteriores que mencionar.</t>
  </si>
  <si>
    <t>BANCO SUDAMERIS PARAGUAY S.A</t>
  </si>
  <si>
    <t>FINEXPAR S.A.E.C.A. USD</t>
  </si>
  <si>
    <t>FINANCIERA UENO S.A.E.C.A. USD</t>
  </si>
  <si>
    <t>SUDAMERIS BANK S.A.E.C.A USD</t>
  </si>
  <si>
    <t>Costos de servicios prestados</t>
  </si>
  <si>
    <t xml:space="preserve">                            -</t>
  </si>
  <si>
    <t xml:space="preserve">                             -</t>
  </si>
  <si>
    <t xml:space="preserve">                               -</t>
  </si>
  <si>
    <t xml:space="preserve">                           -</t>
  </si>
  <si>
    <t>Saldo al 31 de Diciembre de 2021</t>
  </si>
  <si>
    <t>Dividendos a cobrar</t>
  </si>
  <si>
    <t>Cuentas a cobrar comerciales LP</t>
  </si>
  <si>
    <t>Otros créditos LP</t>
  </si>
  <si>
    <t>Cuentas por pagar comerciales LP</t>
  </si>
  <si>
    <t>Otros pasivos corto plazo</t>
  </si>
  <si>
    <t>NOTA 6 - DIVIDENDOS A COBRAR</t>
  </si>
  <si>
    <t>Dividendos a Cobrar</t>
  </si>
  <si>
    <t>El rubro se compone como sigue:</t>
  </si>
  <si>
    <t>Ingreso por Dividendos</t>
  </si>
  <si>
    <t>Nota 30 - Resultado de inversiones en asociadas</t>
  </si>
  <si>
    <t>Ingreso por inversion en asociadas</t>
  </si>
  <si>
    <t>80124419-6</t>
  </si>
  <si>
    <t>Dividendos Pagados</t>
  </si>
  <si>
    <t>Ueno Holding S.A.E.C.A.</t>
  </si>
  <si>
    <t>IDL S.A</t>
  </si>
  <si>
    <t>Financiera Ueno S.A.E.C.A*</t>
  </si>
  <si>
    <t>Costos de ventas</t>
  </si>
  <si>
    <t>Costo de venta acciones</t>
  </si>
  <si>
    <t>TARJETA DE CREDITO</t>
  </si>
  <si>
    <t>Distribución de utilidades</t>
  </si>
  <si>
    <t>Amortización y depreciación</t>
  </si>
  <si>
    <t>Diciembre 2022</t>
  </si>
  <si>
    <t>Vinanzas S.A.</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</si>
  <si>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</si>
  <si>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</si>
  <si>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</si>
  <si>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</si>
  <si>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</si>
  <si>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</si>
  <si>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</si>
  <si>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</si>
  <si>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</si>
  <si>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</si>
  <si>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</si>
  <si>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</si>
  <si>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</si>
  <si>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</si>
  <si>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</si>
  <si>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</si>
  <si>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</si>
  <si>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</si>
  <si>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</si>
  <si>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</si>
  <si>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</si>
  <si>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</si>
  <si>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</si>
  <si>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</si>
  <si>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</si>
  <si>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</si>
  <si>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</si>
  <si>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</si>
  <si>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</si>
  <si>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</si>
  <si>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</si>
  <si>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</si>
  <si>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</si>
  <si>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</si>
  <si>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</si>
  <si>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</si>
  <si>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Guillermo</t>
  </si>
  <si>
    <t>Laura</t>
  </si>
  <si>
    <t>Vargas</t>
  </si>
  <si>
    <t xml:space="preserve">Síndico </t>
  </si>
  <si>
    <t>Pablo</t>
  </si>
  <si>
    <t>Debuchy</t>
  </si>
  <si>
    <t>Plana Ejecutiva</t>
  </si>
  <si>
    <t>-Gerente</t>
  </si>
  <si>
    <t>Bernardo</t>
  </si>
  <si>
    <t>Algorta</t>
  </si>
  <si>
    <t>-Gerente Administativo Financiero</t>
  </si>
  <si>
    <t>Ruth</t>
  </si>
  <si>
    <t>Ramirez</t>
  </si>
  <si>
    <t>-Contador</t>
  </si>
  <si>
    <t>Lourdes</t>
  </si>
  <si>
    <t>Villalba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</si>
  <si>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</si>
  <si>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</si>
  <si>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</si>
  <si>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</si>
  <si>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</si>
  <si>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</si>
  <si>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</si>
  <si>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</si>
  <si>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</si>
  <si>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</si>
  <si>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</si>
  <si>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</si>
  <si>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</si>
  <si>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</si>
  <si>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</si>
  <si>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 xml:space="preserve">CYCE – CONSULTORES Y CONTADORES DE EMPRESAS </t>
  </si>
  <si>
    <t>AE – 009</t>
  </si>
  <si>
    <t>Federico Miguel Vazquez</t>
  </si>
  <si>
    <t>OVM</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</si>
  <si>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</si>
  <si>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</si>
  <si>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</si>
  <si>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</si>
  <si>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</si>
  <si>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</si>
  <si>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</si>
  <si>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</si>
  <si>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</si>
  <si>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FONDO DE INVERSIÓN EN DERECHOS CREDITICIOS</t>
  </si>
  <si>
    <t>Intereses préstamos bursátiles a pagar</t>
  </si>
  <si>
    <t>Director suplente</t>
  </si>
  <si>
    <t>Verónica</t>
  </si>
  <si>
    <t>Lía</t>
  </si>
  <si>
    <t>De Vázquez</t>
  </si>
  <si>
    <t>Gloria</t>
  </si>
  <si>
    <t>Villasanti</t>
  </si>
  <si>
    <t>Juan</t>
  </si>
  <si>
    <t>Gustale</t>
  </si>
  <si>
    <t>Rey</t>
  </si>
  <si>
    <t>OVS</t>
  </si>
  <si>
    <t>(-) Previsiones</t>
  </si>
  <si>
    <t>Depreciaciones y Amortizaciones</t>
  </si>
  <si>
    <t>Previsiones</t>
  </si>
  <si>
    <t>Diciembre  2022</t>
  </si>
  <si>
    <t>Previsiones y provisiones</t>
  </si>
  <si>
    <t>Saldo al 31 de Diciembre de 2022</t>
  </si>
  <si>
    <t>Costo de venta mercaderias</t>
  </si>
  <si>
    <t>Venta de Mercaderias Inmuebles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</si>
  <si>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</si>
  <si>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</si>
  <si>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</si>
  <si>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Al 30 de Junio de 2023</t>
  </si>
  <si>
    <t>Junio 2023</t>
  </si>
  <si>
    <t>Junio 2022</t>
  </si>
  <si>
    <t>Saldo al 30 de Junio de 2022</t>
  </si>
  <si>
    <t>Otros costos exentos</t>
  </si>
  <si>
    <t>Gastos generales puka</t>
  </si>
  <si>
    <t>Gastos generales Walterio</t>
  </si>
  <si>
    <t>Gastos generales Werking</t>
  </si>
  <si>
    <t>Intereses Ganados</t>
  </si>
  <si>
    <t>Al 30 de Junio de 2022</t>
  </si>
  <si>
    <t>Ueno Casa de Bolsa S.A.</t>
  </si>
  <si>
    <t>Al 30 de Junio de 2023 la Sociedad constituyó una provisión para impuesto a la renta de Guaraníes  1.262.430 (Al 31 de diciembre 2022:  Guaraníes 0).</t>
  </si>
  <si>
    <t>Otros pasivos largo plazo</t>
  </si>
  <si>
    <t>NOTA 22 –  DIFERENCIA TRANSITORIA POR CONVERSION</t>
  </si>
  <si>
    <t>i.     En periodos anteriores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A partir del periodo 2020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</si>
</sst>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3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sz val="8"/>
      <color theme="1"/>
      <name val="Arial"/>
      <family val="2"/>
    </font>
    <font>
      <sz val="11"/>
      <name val="Arial"/>
      <family val="2"/>
    </font>
  </fonts>
  <fills count="1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s>
  <cellStyleXfs count="668">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694">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7" fillId="0" borderId="0" xfId="0" applyFont="1" applyFill="1"/>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9" fontId="34" fillId="7" borderId="0" xfId="9" applyFont="1" applyFill="1" applyBorder="1" applyAlignment="1"/>
    <xf numFmtId="0" fontId="3" fillId="7" borderId="0" xfId="0" applyFont="1" applyFill="1" applyAlignment="1">
      <alignment horizontal="left"/>
    </xf>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167" fontId="6" fillId="0" borderId="0" xfId="86" applyNumberFormat="1" applyFont="1" applyFill="1" applyBorder="1"/>
    <xf numFmtId="49" fontId="16" fillId="5" borderId="0" xfId="1" applyNumberFormat="1" applyFont="1" applyFill="1" applyAlignment="1">
      <alignment horizontal="center"/>
    </xf>
    <xf numFmtId="0" fontId="3" fillId="0" borderId="0" xfId="0" applyFont="1"/>
    <xf numFmtId="0" fontId="3" fillId="0" borderId="0" xfId="0" applyFont="1" applyAlignment="1">
      <alignment horizontal="center"/>
    </xf>
    <xf numFmtId="3" fontId="0" fillId="0" borderId="0" xfId="0" applyNumberFormat="1"/>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0" applyNumberFormat="1" applyFont="1" applyFill="1"/>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Fill="1" applyBorder="1"/>
    <xf numFmtId="0" fontId="2" fillId="0" borderId="0" xfId="0" applyFont="1" applyFill="1" applyBorder="1"/>
    <xf numFmtId="41" fontId="2" fillId="0" borderId="0" xfId="8" applyFont="1"/>
    <xf numFmtId="41" fontId="2" fillId="0" borderId="0" xfId="0" applyNumberFormat="1"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49" fontId="16" fillId="5" borderId="0" xfId="0" applyNumberFormat="1" applyFont="1" applyFill="1" applyBorder="1" applyAlignment="1">
      <alignment horizontal="center" vertical="center"/>
    </xf>
    <xf numFmtId="0" fontId="3" fillId="0" borderId="0" xfId="0" applyFont="1"/>
    <xf numFmtId="0" fontId="3" fillId="0" borderId="21" xfId="0" applyFont="1" applyFill="1" applyBorder="1"/>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1" fontId="4" fillId="0" borderId="43" xfId="8" applyFont="1" applyFill="1" applyBorder="1" applyAlignment="1">
      <alignment horizontal="center" vertic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6" fillId="0" borderId="0" xfId="0" applyFont="1" applyFill="1" applyBorder="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0" fontId="3" fillId="0" borderId="0" xfId="0" applyFont="1"/>
    <xf numFmtId="0" fontId="3" fillId="0" borderId="0" xfId="0" applyFont="1"/>
    <xf numFmtId="0" fontId="3" fillId="0" borderId="0" xfId="0" applyFont="1" applyAlignment="1">
      <alignment horizontal="center"/>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41" fontId="14" fillId="0" borderId="0" xfId="0" applyNumberFormat="1" applyFont="1"/>
    <xf numFmtId="41" fontId="14" fillId="0" borderId="0" xfId="8" applyFont="1" applyAlignment="1">
      <alignment vertical="top" wrapText="1"/>
    </xf>
    <xf numFmtId="1" fontId="14" fillId="0" borderId="0" xfId="0" applyNumberFormat="1" applyFont="1"/>
    <xf numFmtId="41" fontId="15" fillId="0" borderId="0" xfId="8" applyFont="1" applyBorder="1"/>
    <xf numFmtId="41" fontId="15" fillId="2" borderId="0" xfId="8" applyFont="1" applyFill="1" applyBorder="1"/>
    <xf numFmtId="17" fontId="4" fillId="2" borderId="0" xfId="77" applyNumberFormat="1" applyFont="1" applyFill="1" applyBorder="1"/>
    <xf numFmtId="41" fontId="14" fillId="0" borderId="0" xfId="8" applyFont="1" applyFill="1" applyAlignment="1">
      <alignment horizontal="center"/>
    </xf>
    <xf numFmtId="0" fontId="3" fillId="0" borderId="0" xfId="0" applyFont="1"/>
    <xf numFmtId="169" fontId="3" fillId="0" borderId="0" xfId="8" applyNumberFormat="1" applyFont="1"/>
    <xf numFmtId="0" fontId="3" fillId="0" borderId="0" xfId="0" applyFont="1"/>
    <xf numFmtId="41" fontId="14" fillId="0" borderId="0" xfId="8"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applyAlignment="1">
      <alignment horizontal="center"/>
    </xf>
    <xf numFmtId="0" fontId="3" fillId="0" borderId="0" xfId="0" applyFont="1"/>
    <xf numFmtId="41" fontId="2" fillId="0" borderId="3" xfId="0" applyNumberFormat="1" applyFont="1" applyBorder="1"/>
    <xf numFmtId="41" fontId="0" fillId="7" borderId="0" xfId="0" applyNumberFormat="1" applyFill="1"/>
    <xf numFmtId="41" fontId="6" fillId="7" borderId="0" xfId="9" applyNumberFormat="1" applyFont="1" applyFill="1" applyBorder="1"/>
    <xf numFmtId="41" fontId="16" fillId="4" borderId="0" xfId="8" applyFont="1" applyFill="1" applyBorder="1" applyAlignment="1">
      <alignment vertical="center"/>
    </xf>
    <xf numFmtId="41" fontId="16" fillId="4" borderId="0" xfId="8" applyFont="1" applyFill="1" applyBorder="1"/>
    <xf numFmtId="0" fontId="4" fillId="0" borderId="9" xfId="0" applyFont="1" applyFill="1" applyBorder="1"/>
    <xf numFmtId="41" fontId="3" fillId="0" borderId="9" xfId="0" applyNumberFormat="1" applyFont="1" applyFill="1" applyBorder="1"/>
    <xf numFmtId="41" fontId="3" fillId="0" borderId="0" xfId="8" applyFont="1" applyFill="1" applyBorder="1" applyAlignment="1">
      <alignment horizontal="left"/>
    </xf>
    <xf numFmtId="41" fontId="3" fillId="0" borderId="0" xfId="8" applyFont="1" applyFill="1" applyBorder="1" applyAlignment="1">
      <alignment horizontal="center"/>
    </xf>
    <xf numFmtId="10" fontId="3" fillId="0" borderId="0" xfId="9" applyNumberFormat="1" applyFont="1" applyFill="1" applyBorder="1" applyAlignment="1">
      <alignment horizontal="center" vertical="center" wrapText="1"/>
    </xf>
    <xf numFmtId="41" fontId="3" fillId="0" borderId="0" xfId="8" applyFont="1" applyFill="1" applyBorder="1" applyAlignment="1">
      <alignment horizontal="center" vertical="center" wrapText="1"/>
    </xf>
    <xf numFmtId="0" fontId="3" fillId="0" borderId="0" xfId="0" applyFont="1"/>
    <xf numFmtId="0" fontId="3" fillId="13" borderId="0" xfId="0" applyFont="1" applyFill="1" applyAlignment="1">
      <alignment vertical="center"/>
    </xf>
    <xf numFmtId="0" fontId="3" fillId="13" borderId="0" xfId="0" applyFont="1" applyFill="1"/>
    <xf numFmtId="41" fontId="3" fillId="13" borderId="0" xfId="8" applyNumberFormat="1" applyFont="1" applyFill="1" applyBorder="1"/>
    <xf numFmtId="41" fontId="3" fillId="13" borderId="0" xfId="8" applyNumberFormat="1" applyFont="1" applyFill="1" applyAlignment="1">
      <alignment vertical="center"/>
    </xf>
    <xf numFmtId="41" fontId="3" fillId="13" borderId="0" xfId="8" applyNumberFormat="1" applyFont="1" applyFill="1"/>
    <xf numFmtId="41" fontId="3" fillId="13" borderId="0" xfId="8" applyFont="1" applyFill="1" applyBorder="1"/>
    <xf numFmtId="41" fontId="3" fillId="13" borderId="0" xfId="8" applyFont="1" applyFill="1" applyAlignment="1">
      <alignment vertical="center"/>
    </xf>
    <xf numFmtId="41" fontId="3" fillId="13" borderId="0" xfId="8" applyFont="1" applyFill="1"/>
    <xf numFmtId="41" fontId="3" fillId="13" borderId="0" xfId="8" applyNumberFormat="1" applyFont="1" applyFill="1" applyBorder="1" applyAlignment="1">
      <alignment vertical="center"/>
    </xf>
    <xf numFmtId="0" fontId="3" fillId="0" borderId="0" xfId="0" applyFont="1"/>
    <xf numFmtId="0" fontId="2" fillId="0" borderId="0"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4" fillId="0" borderId="14" xfId="77" applyFill="1" applyBorder="1"/>
    <xf numFmtId="49" fontId="16" fillId="5" borderId="0" xfId="0" applyNumberFormat="1" applyFont="1" applyFill="1" applyAlignment="1">
      <alignment horizontal="center" vertical="center" wrapText="1"/>
    </xf>
    <xf numFmtId="0" fontId="3" fillId="0" borderId="0" xfId="0" applyFont="1"/>
    <xf numFmtId="0" fontId="3" fillId="0" borderId="0" xfId="0" applyFont="1" applyAlignment="1">
      <alignment horizontal="left"/>
    </xf>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7" fillId="0" borderId="0" xfId="0" applyFont="1" applyAlignment="1">
      <alignment horizontal="center" vertical="center"/>
    </xf>
    <xf numFmtId="0" fontId="37" fillId="0" borderId="0" xfId="0" applyFont="1"/>
    <xf numFmtId="0" fontId="37" fillId="0" borderId="9" xfId="0" applyFont="1" applyBorder="1" applyAlignment="1">
      <alignment horizontal="right"/>
    </xf>
    <xf numFmtId="14" fontId="37" fillId="14" borderId="9" xfId="0" applyNumberFormat="1" applyFont="1" applyFill="1" applyBorder="1" applyAlignment="1">
      <alignment horizontal="left"/>
    </xf>
    <xf numFmtId="0" fontId="37" fillId="0" borderId="9" xfId="0" applyFont="1" applyBorder="1" applyAlignment="1">
      <alignment vertical="center"/>
    </xf>
    <xf numFmtId="0" fontId="37" fillId="14" borderId="9" xfId="0" applyFont="1" applyFill="1" applyBorder="1" applyAlignment="1">
      <alignment horizontal="left" vertical="center"/>
    </xf>
    <xf numFmtId="0" fontId="37" fillId="14" borderId="9" xfId="0" applyFont="1" applyFill="1" applyBorder="1" applyAlignment="1">
      <alignment vertical="center"/>
    </xf>
    <xf numFmtId="0" fontId="37" fillId="14" borderId="9" xfId="0" applyFont="1" applyFill="1" applyBorder="1" applyAlignment="1">
      <alignment vertical="center" wrapText="1"/>
    </xf>
    <xf numFmtId="0" fontId="11" fillId="14" borderId="9" xfId="13" applyFill="1" applyBorder="1" applyAlignment="1">
      <alignment vertical="center"/>
    </xf>
    <xf numFmtId="0" fontId="37" fillId="0" borderId="0" xfId="0" applyFont="1" applyAlignment="1">
      <alignment vertical="center"/>
    </xf>
    <xf numFmtId="0" fontId="37" fillId="0" borderId="9" xfId="0" applyFont="1" applyBorder="1" applyAlignment="1">
      <alignment horizontal="center"/>
    </xf>
    <xf numFmtId="0" fontId="37" fillId="14" borderId="9" xfId="0" applyFont="1" applyFill="1" applyBorder="1"/>
    <xf numFmtId="0" fontId="37" fillId="0" borderId="9" xfId="0" quotePrefix="1" applyFont="1" applyBorder="1" applyAlignment="1">
      <alignment vertical="center"/>
    </xf>
    <xf numFmtId="0" fontId="37" fillId="0" borderId="9" xfId="0" applyFont="1" applyBorder="1"/>
    <xf numFmtId="3" fontId="37" fillId="14" borderId="9" xfId="0" applyNumberFormat="1" applyFont="1" applyFill="1" applyBorder="1" applyAlignment="1">
      <alignment horizontal="center"/>
    </xf>
    <xf numFmtId="0" fontId="37" fillId="0" borderId="5" xfId="0" applyFont="1" applyBorder="1"/>
    <xf numFmtId="0" fontId="37" fillId="0" borderId="12" xfId="0" applyFont="1" applyBorder="1"/>
    <xf numFmtId="0" fontId="37" fillId="14" borderId="9" xfId="0" applyFont="1" applyFill="1" applyBorder="1" applyAlignment="1">
      <alignment horizontal="center" vertical="center"/>
    </xf>
    <xf numFmtId="41" fontId="37" fillId="14" borderId="9" xfId="8" applyFont="1" applyFill="1" applyBorder="1"/>
    <xf numFmtId="0" fontId="33" fillId="7" borderId="0" xfId="0" applyFont="1" applyFill="1"/>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center"/>
    </xf>
    <xf numFmtId="41" fontId="12" fillId="7" borderId="0" xfId="8" applyFont="1" applyFill="1"/>
    <xf numFmtId="41" fontId="7" fillId="2" borderId="0" xfId="8" applyNumberFormat="1" applyFont="1" applyFill="1" applyBorder="1"/>
    <xf numFmtId="0" fontId="2" fillId="0" borderId="0" xfId="0" applyFont="1" applyFill="1" applyAlignment="1">
      <alignment horizontal="center" vertical="center" wrapText="1"/>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3" fillId="0" borderId="0" xfId="0" applyFont="1"/>
    <xf numFmtId="0" fontId="4" fillId="0" borderId="0" xfId="0" applyFont="1" applyAlignment="1">
      <alignment horizontal="center"/>
    </xf>
    <xf numFmtId="41" fontId="4" fillId="0" borderId="9" xfId="8" applyFont="1" applyFill="1" applyBorder="1"/>
    <xf numFmtId="4" fontId="3" fillId="0" borderId="0" xfId="0" applyNumberFormat="1" applyFont="1" applyFill="1" applyAlignment="1">
      <alignment horizontal="center" vertical="center" wrapText="1"/>
    </xf>
    <xf numFmtId="4" fontId="3" fillId="0" borderId="21" xfId="0" applyNumberFormat="1" applyFont="1" applyFill="1" applyBorder="1" applyAlignment="1">
      <alignment horizontal="center" vertical="center" wrapText="1"/>
    </xf>
    <xf numFmtId="3" fontId="3" fillId="0" borderId="0" xfId="0" applyNumberFormat="1" applyFont="1" applyAlignment="1">
      <alignment horizontal="center"/>
    </xf>
    <xf numFmtId="0" fontId="16" fillId="0" borderId="0" xfId="0" applyFont="1"/>
    <xf numFmtId="0" fontId="4" fillId="0" borderId="0" xfId="0" applyFont="1" applyFill="1" applyBorder="1"/>
    <xf numFmtId="0" fontId="3" fillId="0" borderId="0" xfId="0" applyFont="1"/>
    <xf numFmtId="0" fontId="3" fillId="0" borderId="0" xfId="0" quotePrefix="1" applyFont="1" applyFill="1"/>
    <xf numFmtId="0" fontId="3" fillId="0" borderId="0" xfId="0" applyFont="1"/>
    <xf numFmtId="0" fontId="3" fillId="0" borderId="0" xfId="0" applyFont="1" applyAlignment="1">
      <alignment horizontal="center"/>
    </xf>
    <xf numFmtId="0" fontId="3" fillId="0" borderId="0" xfId="0" applyFont="1"/>
    <xf numFmtId="49" fontId="16" fillId="5" borderId="0" xfId="0" quotePrefix="1" applyNumberFormat="1" applyFont="1" applyFill="1" applyAlignment="1">
      <alignment horizontal="center" vertical="center"/>
    </xf>
    <xf numFmtId="41" fontId="3" fillId="0" borderId="0" xfId="8" applyFont="1" applyFill="1" applyAlignment="1">
      <alignment vertical="center"/>
    </xf>
    <xf numFmtId="41" fontId="6" fillId="0" borderId="0" xfId="8" applyFont="1" applyFill="1"/>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Fill="1" applyBorder="1" applyAlignment="1">
      <alignment horizontal="center" vertical="center" wrapText="1"/>
    </xf>
    <xf numFmtId="41" fontId="3" fillId="0" borderId="0" xfId="8" applyFont="1" applyFill="1" applyAlignment="1">
      <alignment horizontal="right"/>
    </xf>
    <xf numFmtId="10" fontId="3" fillId="0" borderId="9" xfId="9" applyNumberFormat="1" applyFont="1" applyFill="1" applyBorder="1" applyAlignment="1">
      <alignment horizontal="center" vertical="center" wrapText="1"/>
    </xf>
    <xf numFmtId="41" fontId="3" fillId="0" borderId="9" xfId="8" applyFont="1" applyFill="1" applyBorder="1" applyAlignment="1">
      <alignment horizontal="center" vertical="center" wrapText="1"/>
    </xf>
    <xf numFmtId="41" fontId="3" fillId="0" borderId="0" xfId="8" quotePrefix="1" applyFont="1" applyFill="1" applyAlignment="1">
      <alignment horizontal="right"/>
    </xf>
    <xf numFmtId="13" fontId="3" fillId="0" borderId="0" xfId="8" quotePrefix="1" applyNumberFormat="1" applyFont="1" applyFill="1" applyAlignment="1">
      <alignment horizontal="right"/>
    </xf>
    <xf numFmtId="0" fontId="3" fillId="0" borderId="0" xfId="0" applyFont="1"/>
    <xf numFmtId="0" fontId="3" fillId="0" borderId="0" xfId="0" applyFont="1" applyAlignment="1">
      <alignment horizontal="center"/>
    </xf>
    <xf numFmtId="0" fontId="3" fillId="0" borderId="0" xfId="0" applyFont="1"/>
    <xf numFmtId="41" fontId="17" fillId="7" borderId="4" xfId="8" applyFont="1" applyFill="1" applyBorder="1"/>
    <xf numFmtId="41" fontId="2" fillId="0" borderId="4" xfId="8" applyFont="1" applyFill="1" applyBorder="1"/>
    <xf numFmtId="41" fontId="2" fillId="7" borderId="4" xfId="8" applyFont="1" applyFill="1" applyBorder="1"/>
    <xf numFmtId="41" fontId="7" fillId="0" borderId="33" xfId="8" applyFont="1" applyFill="1" applyBorder="1" applyAlignment="1">
      <alignment horizontal="center" vertical="center" wrapText="1"/>
    </xf>
    <xf numFmtId="41" fontId="18" fillId="0" borderId="4" xfId="8" applyFont="1" applyFill="1" applyBorder="1" applyAlignment="1">
      <alignment horizontal="center"/>
    </xf>
    <xf numFmtId="41" fontId="18" fillId="0" borderId="4" xfId="8" applyFont="1" applyFill="1" applyBorder="1"/>
    <xf numFmtId="41" fontId="4" fillId="0" borderId="9" xfId="0" applyNumberFormat="1" applyFont="1" applyFill="1" applyBorder="1"/>
    <xf numFmtId="41" fontId="6" fillId="7" borderId="4" xfId="8" applyFont="1" applyFill="1" applyBorder="1"/>
    <xf numFmtId="41" fontId="18" fillId="7" borderId="4" xfId="8" applyFont="1" applyFill="1" applyBorder="1"/>
    <xf numFmtId="10" fontId="37" fillId="14" borderId="5" xfId="8" applyNumberFormat="1" applyFont="1" applyFill="1" applyBorder="1" applyAlignment="1">
      <alignment horizontal="center"/>
    </xf>
    <xf numFmtId="0" fontId="37" fillId="14" borderId="12" xfId="8" applyNumberFormat="1" applyFont="1" applyFill="1" applyBorder="1" applyAlignment="1">
      <alignment horizontal="center"/>
    </xf>
    <xf numFmtId="0" fontId="3" fillId="0" borderId="0" xfId="0" applyFont="1" applyFill="1" applyAlignment="1">
      <alignment horizontal="center"/>
    </xf>
    <xf numFmtId="43" fontId="3" fillId="0" borderId="0" xfId="1" applyFont="1" applyFill="1" applyAlignment="1">
      <alignment horizontal="center"/>
    </xf>
    <xf numFmtId="0" fontId="3" fillId="0" borderId="0" xfId="0" applyFont="1"/>
    <xf numFmtId="41" fontId="2" fillId="0" borderId="0" xfId="1" applyNumberFormat="1" applyFont="1" applyFill="1" applyAlignment="1">
      <alignment horizontal="center"/>
    </xf>
    <xf numFmtId="0" fontId="7" fillId="0" borderId="0" xfId="0" applyFont="1" applyFill="1" applyAlignment="1">
      <alignment horizontal="left" vertical="center"/>
    </xf>
    <xf numFmtId="41" fontId="3" fillId="0" borderId="0" xfId="1" applyNumberFormat="1" applyFont="1" applyFill="1" applyAlignment="1">
      <alignment horizontal="center"/>
    </xf>
    <xf numFmtId="0" fontId="16" fillId="5" borderId="0" xfId="0" applyFont="1" applyFill="1" applyAlignment="1">
      <alignment horizontal="left" vertical="center"/>
    </xf>
    <xf numFmtId="41" fontId="2" fillId="0" borderId="0" xfId="8" applyNumberFormat="1"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7" fillId="0" borderId="0" xfId="0" applyFont="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center"/>
    </xf>
    <xf numFmtId="0" fontId="3" fillId="0" borderId="0" xfId="0" applyFont="1" applyFill="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49" fontId="2" fillId="0" borderId="48" xfId="0" applyNumberFormat="1" applyFont="1" applyFill="1" applyBorder="1" applyAlignment="1">
      <alignment horizontal="left" vertical="center" indent="11"/>
    </xf>
    <xf numFmtId="0" fontId="2" fillId="0"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Alignment="1">
      <alignment horizontal="justify" vertical="justify"/>
    </xf>
    <xf numFmtId="0" fontId="3" fillId="0" borderId="15" xfId="0" applyFont="1" applyBorder="1" applyAlignment="1">
      <alignment horizontal="justify" vertical="justify"/>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14" xfId="0" applyFont="1" applyBorder="1" applyAlignment="1">
      <alignment horizontal="justify" vertical="justify"/>
    </xf>
    <xf numFmtId="0" fontId="3" fillId="0" borderId="14" xfId="0" applyFont="1" applyBorder="1" applyAlignment="1">
      <alignment horizontal="left" vertical="top" wrapText="1"/>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49" fontId="16" fillId="5" borderId="46" xfId="0" applyNumberFormat="1" applyFont="1" applyFill="1" applyBorder="1" applyAlignment="1">
      <alignment horizontal="center"/>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38"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8">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0</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0</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47625</xdr:colOff>
      <xdr:row>17</xdr:row>
      <xdr:rowOff>19050</xdr:rowOff>
    </xdr:from>
    <xdr:to>
      <xdr:col>8</xdr:col>
      <xdr:colOff>0</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2828925"/>
          <a:ext cx="78581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0</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30692</xdr:colOff>
      <xdr:row>7</xdr:row>
      <xdr:rowOff>263524</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49109" y="1374774"/>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9"/>
  <sheetViews>
    <sheetView showGridLines="0" workbookViewId="0"/>
  </sheetViews>
  <sheetFormatPr baseColWidth="10" defaultColWidth="11.42578125" defaultRowHeight="12.75" x14ac:dyDescent="0.2"/>
  <cols>
    <col min="1" max="1" width="21.42578125" style="213" bestFit="1" customWidth="1"/>
    <col min="2" max="2" width="10.140625" style="213" bestFit="1" customWidth="1"/>
    <col min="3" max="3" width="61.5703125" style="213" bestFit="1" customWidth="1"/>
    <col min="4" max="4" width="14.85546875" style="216" customWidth="1"/>
    <col min="5" max="5" width="49.85546875" style="213" bestFit="1" customWidth="1"/>
    <col min="6" max="6" width="6.7109375" style="213" bestFit="1" customWidth="1"/>
    <col min="7" max="16384" width="11.42578125" style="213"/>
  </cols>
  <sheetData>
    <row r="1" spans="1:20" x14ac:dyDescent="0.2">
      <c r="B1" s="149" t="s">
        <v>708</v>
      </c>
      <c r="C1" s="148" t="s">
        <v>757</v>
      </c>
      <c r="D1" s="213"/>
    </row>
    <row r="2" spans="1:20" x14ac:dyDescent="0.2">
      <c r="S2" s="213">
        <v>1</v>
      </c>
      <c r="T2" s="213" t="s">
        <v>325</v>
      </c>
    </row>
    <row r="3" spans="1:20" x14ac:dyDescent="0.2">
      <c r="S3" s="213">
        <v>2</v>
      </c>
      <c r="T3" s="213" t="s">
        <v>326</v>
      </c>
    </row>
    <row r="4" spans="1:20" x14ac:dyDescent="0.2">
      <c r="S4" s="213">
        <v>3</v>
      </c>
      <c r="T4" s="213" t="s">
        <v>327</v>
      </c>
    </row>
    <row r="5" spans="1:20" x14ac:dyDescent="0.2">
      <c r="S5" s="213">
        <v>4</v>
      </c>
      <c r="T5" s="213" t="s">
        <v>328</v>
      </c>
    </row>
    <row r="6" spans="1:20" x14ac:dyDescent="0.2">
      <c r="A6" s="149" t="s">
        <v>705</v>
      </c>
      <c r="B6" s="147">
        <v>45107</v>
      </c>
      <c r="S6" s="213">
        <v>5</v>
      </c>
      <c r="T6" s="213" t="s">
        <v>329</v>
      </c>
    </row>
    <row r="7" spans="1:20" ht="12.75" hidden="1" customHeight="1" x14ac:dyDescent="0.2">
      <c r="A7" s="23"/>
      <c r="B7" s="23"/>
      <c r="C7" s="23"/>
      <c r="D7" s="91"/>
      <c r="S7" s="213">
        <v>6</v>
      </c>
      <c r="T7" s="213" t="s">
        <v>330</v>
      </c>
    </row>
    <row r="8" spans="1:20" x14ac:dyDescent="0.2">
      <c r="A8" s="282"/>
      <c r="S8" s="213">
        <v>7</v>
      </c>
      <c r="T8" s="213" t="s">
        <v>331</v>
      </c>
    </row>
    <row r="9" spans="1:20" ht="26.45" customHeight="1" x14ac:dyDescent="0.2">
      <c r="B9" s="103"/>
      <c r="C9" s="104" t="s">
        <v>17</v>
      </c>
      <c r="D9" s="108" t="s">
        <v>265</v>
      </c>
      <c r="S9" s="213">
        <v>8</v>
      </c>
      <c r="T9" s="213" t="s">
        <v>332</v>
      </c>
    </row>
    <row r="10" spans="1:20" ht="26.45" customHeight="1" x14ac:dyDescent="0.2">
      <c r="B10" s="105" t="s">
        <v>305</v>
      </c>
      <c r="C10" s="98"/>
      <c r="D10" s="109"/>
      <c r="S10" s="213">
        <v>9</v>
      </c>
      <c r="T10" s="213" t="s">
        <v>333</v>
      </c>
    </row>
    <row r="11" spans="1:20" x14ac:dyDescent="0.2">
      <c r="A11" s="43"/>
      <c r="B11" s="106"/>
      <c r="C11" s="99" t="s">
        <v>239</v>
      </c>
      <c r="D11" s="283" t="s">
        <v>18</v>
      </c>
      <c r="S11" s="213">
        <v>10</v>
      </c>
      <c r="T11" s="213" t="s">
        <v>334</v>
      </c>
    </row>
    <row r="12" spans="1:20" x14ac:dyDescent="0.2">
      <c r="A12" s="43"/>
      <c r="B12" s="106"/>
      <c r="C12" s="99" t="s">
        <v>34</v>
      </c>
      <c r="D12" s="110" t="s">
        <v>19</v>
      </c>
      <c r="S12" s="213">
        <v>11</v>
      </c>
      <c r="T12" s="213" t="s">
        <v>335</v>
      </c>
    </row>
    <row r="13" spans="1:20" x14ac:dyDescent="0.2">
      <c r="A13" s="43"/>
      <c r="B13" s="105" t="s">
        <v>192</v>
      </c>
      <c r="C13" s="99"/>
      <c r="D13" s="283" t="s">
        <v>101</v>
      </c>
      <c r="S13" s="213">
        <v>12</v>
      </c>
      <c r="T13" s="213" t="s">
        <v>336</v>
      </c>
    </row>
    <row r="14" spans="1:20" x14ac:dyDescent="0.2">
      <c r="A14" s="43"/>
      <c r="B14" s="106"/>
      <c r="C14" s="22" t="s">
        <v>147</v>
      </c>
      <c r="D14" s="110" t="s">
        <v>20</v>
      </c>
    </row>
    <row r="15" spans="1:20" x14ac:dyDescent="0.2">
      <c r="A15" s="43"/>
      <c r="B15" s="106"/>
      <c r="C15" s="22" t="s">
        <v>89</v>
      </c>
      <c r="D15" s="110" t="s">
        <v>21</v>
      </c>
    </row>
    <row r="16" spans="1:20" x14ac:dyDescent="0.2">
      <c r="A16" s="43"/>
      <c r="B16" s="106"/>
      <c r="C16" s="22" t="s">
        <v>148</v>
      </c>
      <c r="D16" s="110" t="s">
        <v>22</v>
      </c>
    </row>
    <row r="17" spans="1:4" x14ac:dyDescent="0.2">
      <c r="A17" s="43"/>
      <c r="B17" s="106"/>
      <c r="C17" s="22" t="s">
        <v>35</v>
      </c>
      <c r="D17" s="110" t="s">
        <v>23</v>
      </c>
    </row>
    <row r="18" spans="1:4" x14ac:dyDescent="0.2">
      <c r="A18" s="43"/>
      <c r="B18" s="106"/>
      <c r="C18" s="22" t="s">
        <v>148</v>
      </c>
      <c r="D18" s="110" t="s">
        <v>22</v>
      </c>
    </row>
    <row r="19" spans="1:4" x14ac:dyDescent="0.2">
      <c r="A19" s="43"/>
      <c r="B19" s="106"/>
      <c r="C19" s="22" t="s">
        <v>149</v>
      </c>
      <c r="D19" s="110" t="s">
        <v>24</v>
      </c>
    </row>
    <row r="20" spans="1:4" x14ac:dyDescent="0.2">
      <c r="A20" s="43"/>
      <c r="B20" s="106"/>
      <c r="C20" s="22" t="s">
        <v>291</v>
      </c>
      <c r="D20" s="110" t="s">
        <v>25</v>
      </c>
    </row>
    <row r="21" spans="1:4" x14ac:dyDescent="0.2">
      <c r="A21" s="43"/>
      <c r="B21" s="106"/>
      <c r="C21" s="22" t="s">
        <v>240</v>
      </c>
      <c r="D21" s="110" t="s">
        <v>26</v>
      </c>
    </row>
    <row r="22" spans="1:4" x14ac:dyDescent="0.2">
      <c r="A22" s="43"/>
      <c r="B22" s="106"/>
      <c r="C22" s="22" t="s">
        <v>778</v>
      </c>
      <c r="D22" s="110" t="s">
        <v>27</v>
      </c>
    </row>
    <row r="23" spans="1:4" x14ac:dyDescent="0.2">
      <c r="A23" s="43"/>
      <c r="B23" s="106"/>
      <c r="C23" s="22" t="s">
        <v>97</v>
      </c>
      <c r="D23" s="110" t="s">
        <v>28</v>
      </c>
    </row>
    <row r="24" spans="1:4" x14ac:dyDescent="0.2">
      <c r="A24" s="43"/>
      <c r="B24" s="106"/>
      <c r="C24" s="22" t="s">
        <v>100</v>
      </c>
      <c r="D24" s="283" t="s">
        <v>29</v>
      </c>
    </row>
    <row r="25" spans="1:4" x14ac:dyDescent="0.2">
      <c r="A25" s="43"/>
      <c r="B25" s="106"/>
      <c r="C25" s="22" t="s">
        <v>90</v>
      </c>
      <c r="D25" s="110" t="s">
        <v>30</v>
      </c>
    </row>
    <row r="26" spans="1:4" x14ac:dyDescent="0.2">
      <c r="A26" s="43"/>
      <c r="B26" s="106"/>
      <c r="C26" s="22" t="s">
        <v>91</v>
      </c>
      <c r="D26" s="110" t="s">
        <v>31</v>
      </c>
    </row>
    <row r="27" spans="1:4" x14ac:dyDescent="0.2">
      <c r="A27" s="43"/>
      <c r="B27" s="106"/>
      <c r="C27" s="22" t="s">
        <v>102</v>
      </c>
      <c r="D27" s="110" t="s">
        <v>32</v>
      </c>
    </row>
    <row r="28" spans="1:4" x14ac:dyDescent="0.2">
      <c r="A28" s="43"/>
      <c r="B28" s="106"/>
      <c r="C28" s="22" t="s">
        <v>59</v>
      </c>
      <c r="D28" s="110" t="s">
        <v>33</v>
      </c>
    </row>
    <row r="29" spans="1:4" x14ac:dyDescent="0.2">
      <c r="A29" s="43"/>
      <c r="B29" s="106"/>
      <c r="C29" s="22" t="s">
        <v>60</v>
      </c>
      <c r="D29" s="110" t="s">
        <v>241</v>
      </c>
    </row>
    <row r="30" spans="1:4" x14ac:dyDescent="0.2">
      <c r="A30" s="43"/>
      <c r="B30" s="106"/>
      <c r="C30" s="22" t="s">
        <v>61</v>
      </c>
      <c r="D30" s="110" t="s">
        <v>242</v>
      </c>
    </row>
    <row r="31" spans="1:4" x14ac:dyDescent="0.2">
      <c r="A31" s="43"/>
      <c r="B31" s="106"/>
      <c r="C31" s="22" t="s">
        <v>170</v>
      </c>
      <c r="D31" s="110" t="s">
        <v>243</v>
      </c>
    </row>
    <row r="32" spans="1:4" x14ac:dyDescent="0.2">
      <c r="A32" s="43"/>
      <c r="B32" s="106"/>
      <c r="C32" s="22" t="s">
        <v>245</v>
      </c>
      <c r="D32" s="110" t="s">
        <v>31</v>
      </c>
    </row>
    <row r="33" spans="1:4" s="386" customFormat="1" x14ac:dyDescent="0.2">
      <c r="A33" s="43"/>
      <c r="B33" s="106"/>
      <c r="C33" s="22" t="s">
        <v>877</v>
      </c>
      <c r="D33" s="110" t="s">
        <v>31</v>
      </c>
    </row>
    <row r="34" spans="1:4" x14ac:dyDescent="0.2">
      <c r="A34" s="43"/>
      <c r="B34" s="106"/>
      <c r="C34" s="22" t="s">
        <v>247</v>
      </c>
      <c r="D34" s="110" t="s">
        <v>243</v>
      </c>
    </row>
    <row r="35" spans="1:4" x14ac:dyDescent="0.2">
      <c r="A35" s="43"/>
      <c r="B35" s="106"/>
      <c r="C35" s="22" t="s">
        <v>172</v>
      </c>
      <c r="D35" s="110" t="s">
        <v>244</v>
      </c>
    </row>
    <row r="36" spans="1:4" x14ac:dyDescent="0.2">
      <c r="A36" s="43"/>
      <c r="B36" s="106"/>
      <c r="C36" s="22" t="s">
        <v>38</v>
      </c>
      <c r="D36" s="110" t="s">
        <v>248</v>
      </c>
    </row>
    <row r="37" spans="1:4" x14ac:dyDescent="0.2">
      <c r="A37" s="43"/>
      <c r="B37" s="106"/>
      <c r="C37" s="22" t="s">
        <v>73</v>
      </c>
      <c r="D37" s="110" t="s">
        <v>248</v>
      </c>
    </row>
    <row r="38" spans="1:4" x14ac:dyDescent="0.2">
      <c r="A38" s="43"/>
      <c r="B38" s="106"/>
      <c r="C38" s="22" t="s">
        <v>173</v>
      </c>
      <c r="D38" s="110" t="s">
        <v>248</v>
      </c>
    </row>
    <row r="39" spans="1:4" x14ac:dyDescent="0.2">
      <c r="A39" s="43"/>
      <c r="B39" s="106"/>
      <c r="C39" s="22" t="s">
        <v>294</v>
      </c>
      <c r="D39" s="110" t="s">
        <v>248</v>
      </c>
    </row>
    <row r="40" spans="1:4" x14ac:dyDescent="0.2">
      <c r="A40" s="43"/>
      <c r="B40" s="106"/>
      <c r="C40" s="22" t="s">
        <v>62</v>
      </c>
      <c r="D40" s="110" t="s">
        <v>249</v>
      </c>
    </row>
    <row r="41" spans="1:4" x14ac:dyDescent="0.2">
      <c r="A41" s="43"/>
      <c r="B41" s="106"/>
      <c r="C41" s="22" t="s">
        <v>39</v>
      </c>
      <c r="D41" s="110" t="s">
        <v>250</v>
      </c>
    </row>
    <row r="42" spans="1:4" x14ac:dyDescent="0.2">
      <c r="A42" s="43"/>
      <c r="B42" s="106"/>
      <c r="C42" s="22" t="s">
        <v>827</v>
      </c>
      <c r="D42" s="110" t="s">
        <v>250</v>
      </c>
    </row>
    <row r="43" spans="1:4" x14ac:dyDescent="0.2">
      <c r="A43" s="43"/>
      <c r="B43" s="106"/>
      <c r="C43" s="22" t="s">
        <v>63</v>
      </c>
      <c r="D43" s="110" t="s">
        <v>251</v>
      </c>
    </row>
    <row r="44" spans="1:4" x14ac:dyDescent="0.2">
      <c r="A44" s="43"/>
      <c r="B44" s="105" t="s">
        <v>50</v>
      </c>
      <c r="C44" s="99"/>
      <c r="D44" s="283" t="s">
        <v>106</v>
      </c>
    </row>
    <row r="45" spans="1:4" x14ac:dyDescent="0.2">
      <c r="A45" s="43"/>
      <c r="B45" s="106"/>
      <c r="C45" s="22" t="s">
        <v>56</v>
      </c>
      <c r="D45" s="110" t="s">
        <v>252</v>
      </c>
    </row>
    <row r="46" spans="1:4" x14ac:dyDescent="0.2">
      <c r="A46" s="43"/>
      <c r="B46" s="106"/>
      <c r="C46" s="22" t="s">
        <v>113</v>
      </c>
      <c r="D46" s="110" t="s">
        <v>253</v>
      </c>
    </row>
    <row r="47" spans="1:4" x14ac:dyDescent="0.2">
      <c r="A47" s="43"/>
      <c r="B47" s="106"/>
      <c r="C47" s="22" t="s">
        <v>178</v>
      </c>
      <c r="D47" s="110" t="s">
        <v>254</v>
      </c>
    </row>
    <row r="48" spans="1:4" x14ac:dyDescent="0.2">
      <c r="A48" s="43"/>
      <c r="B48" s="106"/>
      <c r="C48" s="22" t="s">
        <v>129</v>
      </c>
      <c r="D48" s="110" t="s">
        <v>254</v>
      </c>
    </row>
    <row r="49" spans="1:4" x14ac:dyDescent="0.2">
      <c r="A49" s="43"/>
      <c r="B49" s="106"/>
      <c r="C49" s="22" t="s">
        <v>256</v>
      </c>
      <c r="D49" s="110" t="s">
        <v>255</v>
      </c>
    </row>
    <row r="50" spans="1:4" x14ac:dyDescent="0.2">
      <c r="A50" s="43"/>
      <c r="B50" s="106"/>
      <c r="C50" s="22" t="s">
        <v>295</v>
      </c>
      <c r="D50" s="110" t="s">
        <v>257</v>
      </c>
    </row>
    <row r="51" spans="1:4" x14ac:dyDescent="0.2">
      <c r="A51" s="43"/>
      <c r="B51" s="106"/>
      <c r="C51" s="22" t="s">
        <v>298</v>
      </c>
      <c r="D51" s="110" t="s">
        <v>257</v>
      </c>
    </row>
    <row r="52" spans="1:4" x14ac:dyDescent="0.2">
      <c r="A52" s="43"/>
      <c r="B52" s="106"/>
      <c r="C52" s="22" t="s">
        <v>116</v>
      </c>
      <c r="D52" s="110" t="s">
        <v>258</v>
      </c>
    </row>
    <row r="53" spans="1:4" x14ac:dyDescent="0.2">
      <c r="A53" s="43"/>
      <c r="B53" s="106"/>
      <c r="C53" s="22" t="s">
        <v>117</v>
      </c>
      <c r="D53" s="110" t="s">
        <v>259</v>
      </c>
    </row>
    <row r="54" spans="1:4" x14ac:dyDescent="0.2">
      <c r="A54" s="43"/>
      <c r="B54" s="106"/>
      <c r="C54" s="22" t="s">
        <v>41</v>
      </c>
      <c r="D54" s="110" t="s">
        <v>260</v>
      </c>
    </row>
    <row r="55" spans="1:4" x14ac:dyDescent="0.2">
      <c r="A55" s="43"/>
      <c r="B55" s="106"/>
      <c r="C55" s="22" t="s">
        <v>65</v>
      </c>
      <c r="D55" s="110" t="s">
        <v>261</v>
      </c>
    </row>
    <row r="56" spans="1:4" x14ac:dyDescent="0.2">
      <c r="A56" s="43"/>
      <c r="B56" s="106"/>
      <c r="C56" s="22" t="s">
        <v>66</v>
      </c>
      <c r="D56" s="110" t="s">
        <v>262</v>
      </c>
    </row>
    <row r="57" spans="1:4" x14ac:dyDescent="0.2">
      <c r="A57" s="43"/>
      <c r="B57" s="106"/>
      <c r="C57" s="22" t="s">
        <v>264</v>
      </c>
      <c r="D57" s="110" t="s">
        <v>263</v>
      </c>
    </row>
    <row r="58" spans="1:4" x14ac:dyDescent="0.2">
      <c r="A58" s="43"/>
      <c r="B58" s="106"/>
      <c r="C58" s="22" t="s">
        <v>67</v>
      </c>
      <c r="D58" s="283" t="s">
        <v>263</v>
      </c>
    </row>
    <row r="59" spans="1:4" x14ac:dyDescent="0.2">
      <c r="A59" s="43"/>
      <c r="B59" s="105" t="s">
        <v>51</v>
      </c>
      <c r="C59" s="99"/>
      <c r="D59" s="283" t="s">
        <v>49</v>
      </c>
    </row>
    <row r="60" spans="1:4" x14ac:dyDescent="0.2">
      <c r="A60" s="43"/>
      <c r="B60" s="105" t="s">
        <v>193</v>
      </c>
      <c r="C60" s="99"/>
      <c r="D60" s="110" t="s">
        <v>194</v>
      </c>
    </row>
    <row r="61" spans="1:4" x14ac:dyDescent="0.2">
      <c r="A61" s="43"/>
      <c r="B61" s="105" t="s">
        <v>306</v>
      </c>
      <c r="C61" s="99"/>
      <c r="D61" s="110"/>
    </row>
    <row r="62" spans="1:4" x14ac:dyDescent="0.2">
      <c r="A62" s="43"/>
      <c r="B62" s="106"/>
      <c r="C62" s="22" t="s">
        <v>266</v>
      </c>
      <c r="D62" s="283" t="s">
        <v>267</v>
      </c>
    </row>
    <row r="63" spans="1:4" x14ac:dyDescent="0.2">
      <c r="A63" s="43"/>
      <c r="B63" s="106"/>
      <c r="C63" s="22" t="s">
        <v>271</v>
      </c>
      <c r="D63" s="283" t="s">
        <v>272</v>
      </c>
    </row>
    <row r="64" spans="1:4" x14ac:dyDescent="0.2">
      <c r="A64" s="43"/>
      <c r="B64" s="106"/>
      <c r="C64" s="22" t="s">
        <v>299</v>
      </c>
      <c r="D64" s="283" t="s">
        <v>274</v>
      </c>
    </row>
    <row r="65" spans="1:4" x14ac:dyDescent="0.2">
      <c r="A65" s="43"/>
      <c r="B65" s="106"/>
      <c r="C65" s="22" t="s">
        <v>273</v>
      </c>
      <c r="D65" s="283" t="s">
        <v>275</v>
      </c>
    </row>
    <row r="66" spans="1:4" x14ac:dyDescent="0.2">
      <c r="A66" s="43"/>
      <c r="B66" s="107"/>
      <c r="C66" s="150" t="s">
        <v>748</v>
      </c>
      <c r="D66" s="284" t="s">
        <v>749</v>
      </c>
    </row>
    <row r="67" spans="1:4" s="22" customFormat="1" ht="21.2" customHeight="1" x14ac:dyDescent="0.2">
      <c r="A67" s="24"/>
      <c r="D67" s="92"/>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dimension ref="A1:M60"/>
  <sheetViews>
    <sheetView showGridLines="0" zoomScaleNormal="100" workbookViewId="0">
      <selection activeCell="C1" sqref="C1"/>
    </sheetView>
  </sheetViews>
  <sheetFormatPr baseColWidth="10" defaultColWidth="11.28515625" defaultRowHeight="12.75" x14ac:dyDescent="0.2"/>
  <cols>
    <col min="1" max="1" width="21.28515625" style="524" bestFit="1" customWidth="1"/>
    <col min="2" max="2" width="61.140625" style="524" customWidth="1"/>
    <col min="3" max="3" width="68.85546875" style="524" customWidth="1"/>
    <col min="4" max="4" width="14.85546875" style="525" customWidth="1"/>
    <col min="5" max="5" width="24.7109375" style="524" customWidth="1"/>
    <col min="6" max="6" width="21.85546875" style="524" customWidth="1"/>
    <col min="7" max="7" width="17.7109375" style="524" customWidth="1"/>
    <col min="8" max="8" width="11.28515625" style="524"/>
    <col min="9" max="9" width="16.7109375" style="524" customWidth="1"/>
    <col min="10" max="16384" width="11.28515625" style="524"/>
  </cols>
  <sheetData>
    <row r="1" spans="1:13" x14ac:dyDescent="0.2">
      <c r="B1" s="149" t="s">
        <v>708</v>
      </c>
      <c r="C1" s="148" t="s">
        <v>953</v>
      </c>
      <c r="D1" s="524"/>
    </row>
    <row r="3" spans="1:13" ht="15" x14ac:dyDescent="0.2">
      <c r="C3" s="526" t="s">
        <v>269</v>
      </c>
    </row>
    <row r="6" spans="1:13" x14ac:dyDescent="0.2">
      <c r="A6" s="149" t="s">
        <v>705</v>
      </c>
      <c r="B6" s="527">
        <v>45107</v>
      </c>
    </row>
    <row r="7" spans="1:13" ht="12.75" hidden="1" customHeight="1" x14ac:dyDescent="0.2">
      <c r="A7" s="23"/>
      <c r="B7" s="23"/>
      <c r="C7" s="23"/>
      <c r="D7" s="91"/>
    </row>
    <row r="8" spans="1:13" x14ac:dyDescent="0.2">
      <c r="A8" s="528"/>
    </row>
    <row r="9" spans="1:13" ht="26.45" customHeight="1" x14ac:dyDescent="0.2">
      <c r="B9" s="529" t="s">
        <v>954</v>
      </c>
      <c r="C9" s="529"/>
      <c r="D9" s="529"/>
      <c r="E9" s="529"/>
      <c r="F9" s="529"/>
      <c r="G9" s="529"/>
      <c r="H9" s="529"/>
      <c r="I9" s="529"/>
      <c r="J9" s="529"/>
      <c r="K9" s="529"/>
      <c r="L9" s="529"/>
      <c r="M9" s="529"/>
    </row>
    <row r="10" spans="1:13" x14ac:dyDescent="0.2">
      <c r="B10" s="530" t="s">
        <v>955</v>
      </c>
      <c r="C10" s="531">
        <v>45107</v>
      </c>
      <c r="D10" s="529"/>
      <c r="E10" s="529"/>
      <c r="F10" s="529"/>
      <c r="G10" s="529"/>
      <c r="H10" s="529"/>
      <c r="I10" s="529"/>
      <c r="J10" s="529"/>
      <c r="K10" s="529"/>
      <c r="L10" s="529"/>
      <c r="M10" s="529"/>
    </row>
    <row r="11" spans="1:13" x14ac:dyDescent="0.2">
      <c r="A11" s="525"/>
      <c r="B11" s="529"/>
      <c r="C11" s="529"/>
      <c r="D11" s="529"/>
      <c r="E11" s="529"/>
      <c r="F11" s="529"/>
      <c r="G11" s="529"/>
      <c r="H11" s="529"/>
      <c r="I11" s="529"/>
      <c r="J11" s="529"/>
      <c r="K11" s="529"/>
      <c r="L11" s="529"/>
      <c r="M11" s="529"/>
    </row>
    <row r="12" spans="1:13" x14ac:dyDescent="0.2">
      <c r="A12" s="525"/>
      <c r="B12" s="532" t="s">
        <v>956</v>
      </c>
      <c r="C12" s="533"/>
      <c r="D12" s="529"/>
      <c r="E12" s="529"/>
      <c r="F12" s="529"/>
      <c r="G12" s="529"/>
      <c r="H12" s="529"/>
      <c r="I12" s="529"/>
      <c r="J12" s="529"/>
      <c r="K12" s="529"/>
      <c r="L12" s="529"/>
      <c r="M12" s="529"/>
    </row>
    <row r="13" spans="1:13" x14ac:dyDescent="0.2">
      <c r="A13" s="525"/>
      <c r="B13" s="532" t="s">
        <v>957</v>
      </c>
      <c r="C13" s="534" t="s">
        <v>953</v>
      </c>
      <c r="D13" s="529"/>
      <c r="E13" s="529"/>
      <c r="F13" s="529"/>
      <c r="G13" s="529"/>
      <c r="H13" s="529"/>
      <c r="I13" s="529"/>
      <c r="J13" s="529"/>
      <c r="K13" s="529"/>
      <c r="L13" s="529"/>
      <c r="M13" s="529"/>
    </row>
    <row r="14" spans="1:13" ht="191.25" customHeight="1" x14ac:dyDescent="0.2">
      <c r="A14" s="525"/>
      <c r="B14" s="532" t="s">
        <v>958</v>
      </c>
      <c r="C14" s="535" t="s">
        <v>959</v>
      </c>
      <c r="D14" s="529"/>
      <c r="E14" s="529"/>
      <c r="F14" s="529"/>
      <c r="G14" s="529"/>
      <c r="H14" s="529"/>
      <c r="I14" s="529"/>
      <c r="J14" s="529"/>
      <c r="K14" s="529"/>
      <c r="L14" s="529"/>
      <c r="M14" s="529"/>
    </row>
    <row r="15" spans="1:13" x14ac:dyDescent="0.2">
      <c r="A15" s="525"/>
      <c r="B15" s="532" t="s">
        <v>960</v>
      </c>
      <c r="C15" s="534" t="s">
        <v>961</v>
      </c>
      <c r="D15" s="529"/>
      <c r="E15" s="529"/>
      <c r="F15" s="529"/>
      <c r="G15" s="529"/>
      <c r="H15" s="529"/>
      <c r="I15" s="529"/>
      <c r="J15" s="529"/>
      <c r="K15" s="529"/>
      <c r="L15" s="529"/>
      <c r="M15" s="529"/>
    </row>
    <row r="16" spans="1:13" x14ac:dyDescent="0.2">
      <c r="A16" s="525"/>
      <c r="B16" s="532" t="s">
        <v>962</v>
      </c>
      <c r="C16" s="534" t="s">
        <v>1050</v>
      </c>
      <c r="D16" s="529"/>
      <c r="E16" s="529"/>
      <c r="F16" s="529"/>
      <c r="G16" s="529"/>
      <c r="H16" s="529"/>
      <c r="I16" s="529"/>
      <c r="J16" s="529"/>
      <c r="K16" s="529"/>
      <c r="L16" s="529"/>
      <c r="M16" s="529"/>
    </row>
    <row r="17" spans="1:13" ht="45" customHeight="1" x14ac:dyDescent="0.2">
      <c r="A17" s="525"/>
      <c r="B17" s="532" t="s">
        <v>963</v>
      </c>
      <c r="C17" s="535" t="s">
        <v>1051</v>
      </c>
      <c r="D17" s="529"/>
      <c r="E17" s="529"/>
      <c r="F17" s="529"/>
      <c r="G17" s="529"/>
      <c r="H17" s="529"/>
      <c r="I17" s="529"/>
      <c r="J17" s="529"/>
      <c r="K17" s="529"/>
      <c r="L17" s="529"/>
      <c r="M17" s="529"/>
    </row>
    <row r="18" spans="1:13" x14ac:dyDescent="0.2">
      <c r="A18" s="525"/>
      <c r="B18" s="532" t="s">
        <v>964</v>
      </c>
      <c r="C18" s="534" t="s">
        <v>965</v>
      </c>
      <c r="D18" s="529"/>
      <c r="E18" s="529"/>
      <c r="F18" s="529"/>
      <c r="G18" s="529"/>
      <c r="H18" s="529"/>
      <c r="I18" s="529"/>
      <c r="J18" s="529"/>
      <c r="K18" s="529"/>
      <c r="L18" s="529"/>
      <c r="M18" s="529"/>
    </row>
    <row r="19" spans="1:13" x14ac:dyDescent="0.2">
      <c r="A19" s="525"/>
      <c r="B19" s="532" t="s">
        <v>966</v>
      </c>
      <c r="C19" s="534" t="s">
        <v>967</v>
      </c>
      <c r="D19" s="529"/>
      <c r="E19" s="529"/>
      <c r="F19" s="529"/>
      <c r="G19" s="529"/>
      <c r="H19" s="529"/>
      <c r="I19" s="529"/>
      <c r="J19" s="529"/>
      <c r="K19" s="529"/>
      <c r="L19" s="529"/>
      <c r="M19" s="529"/>
    </row>
    <row r="20" spans="1:13" x14ac:dyDescent="0.2">
      <c r="A20" s="525"/>
      <c r="B20" s="532" t="s">
        <v>968</v>
      </c>
      <c r="C20" s="534" t="s">
        <v>969</v>
      </c>
      <c r="D20" s="529"/>
      <c r="E20" s="529"/>
      <c r="F20" s="529"/>
      <c r="G20" s="529"/>
      <c r="H20" s="529"/>
      <c r="I20" s="529"/>
      <c r="J20" s="529"/>
      <c r="K20" s="529"/>
      <c r="L20" s="529"/>
      <c r="M20" s="529"/>
    </row>
    <row r="21" spans="1:13" x14ac:dyDescent="0.2">
      <c r="A21" s="525"/>
      <c r="B21" s="532" t="s">
        <v>970</v>
      </c>
      <c r="C21" s="534" t="s">
        <v>971</v>
      </c>
      <c r="D21" s="529"/>
      <c r="E21" s="529"/>
      <c r="F21" s="529"/>
      <c r="G21" s="529"/>
      <c r="H21" s="529"/>
      <c r="I21" s="529"/>
      <c r="J21" s="529"/>
      <c r="K21" s="529"/>
      <c r="L21" s="529"/>
      <c r="M21" s="529"/>
    </row>
    <row r="22" spans="1:13" ht="15" x14ac:dyDescent="0.2">
      <c r="A22" s="525"/>
      <c r="B22" s="532" t="s">
        <v>972</v>
      </c>
      <c r="C22" s="536" t="s">
        <v>973</v>
      </c>
      <c r="D22" s="529"/>
      <c r="E22" s="529"/>
      <c r="F22" s="529"/>
      <c r="G22" s="529"/>
      <c r="H22" s="529"/>
      <c r="I22" s="529"/>
      <c r="J22" s="529"/>
      <c r="K22" s="529"/>
      <c r="L22" s="529"/>
      <c r="M22" s="529"/>
    </row>
    <row r="23" spans="1:13" x14ac:dyDescent="0.2">
      <c r="A23" s="525"/>
      <c r="B23" s="532"/>
      <c r="C23" s="534"/>
      <c r="D23" s="529"/>
      <c r="E23" s="529"/>
      <c r="F23" s="529"/>
      <c r="G23" s="529"/>
      <c r="H23" s="529"/>
      <c r="I23" s="529"/>
      <c r="J23" s="529"/>
      <c r="K23" s="529"/>
      <c r="L23" s="529"/>
      <c r="M23" s="529"/>
    </row>
    <row r="24" spans="1:13" x14ac:dyDescent="0.2">
      <c r="A24" s="525"/>
      <c r="B24" s="1"/>
      <c r="C24" s="529"/>
      <c r="D24" s="529"/>
      <c r="E24" s="529"/>
      <c r="F24" s="529"/>
      <c r="G24" s="529"/>
      <c r="H24" s="529"/>
      <c r="I24" s="529"/>
      <c r="J24" s="529"/>
      <c r="K24" s="529"/>
      <c r="L24" s="529"/>
      <c r="M24" s="529"/>
    </row>
    <row r="25" spans="1:13" x14ac:dyDescent="0.2">
      <c r="A25" s="525"/>
      <c r="B25" s="537" t="s">
        <v>974</v>
      </c>
      <c r="C25" s="529"/>
      <c r="D25" s="529"/>
      <c r="E25" s="529"/>
      <c r="F25" s="529"/>
      <c r="G25" s="529"/>
      <c r="H25" s="529"/>
      <c r="I25" s="529"/>
      <c r="J25" s="529"/>
      <c r="K25" s="529"/>
      <c r="L25" s="529"/>
      <c r="M25" s="529"/>
    </row>
    <row r="26" spans="1:13" x14ac:dyDescent="0.2">
      <c r="A26" s="525"/>
      <c r="B26" s="532" t="s">
        <v>975</v>
      </c>
      <c r="C26" s="538" t="s">
        <v>976</v>
      </c>
      <c r="D26" s="538" t="s">
        <v>977</v>
      </c>
      <c r="E26" s="529"/>
      <c r="F26" s="529"/>
      <c r="G26" s="529"/>
      <c r="H26" s="529"/>
      <c r="I26" s="529"/>
      <c r="J26" s="529"/>
      <c r="K26" s="529"/>
      <c r="L26" s="529"/>
      <c r="M26" s="529"/>
    </row>
    <row r="27" spans="1:13" x14ac:dyDescent="0.2">
      <c r="A27" s="525"/>
      <c r="B27" s="532" t="s">
        <v>978</v>
      </c>
      <c r="C27" s="539" t="s">
        <v>979</v>
      </c>
      <c r="D27" s="539" t="s">
        <v>980</v>
      </c>
      <c r="E27" s="529"/>
      <c r="F27" s="529"/>
      <c r="G27" s="529"/>
      <c r="H27" s="529"/>
      <c r="I27" s="529"/>
      <c r="J27" s="529"/>
      <c r="K27" s="529"/>
      <c r="L27" s="529"/>
      <c r="M27" s="529"/>
    </row>
    <row r="28" spans="1:13" x14ac:dyDescent="0.2">
      <c r="A28" s="525"/>
      <c r="B28" s="532" t="s">
        <v>981</v>
      </c>
      <c r="C28" s="539" t="s">
        <v>979</v>
      </c>
      <c r="D28" s="539" t="s">
        <v>980</v>
      </c>
      <c r="E28" s="529"/>
      <c r="F28" s="529"/>
      <c r="G28" s="529"/>
      <c r="H28" s="529"/>
      <c r="I28" s="529"/>
      <c r="J28" s="529"/>
      <c r="K28" s="529"/>
      <c r="L28" s="529"/>
      <c r="M28" s="529"/>
    </row>
    <row r="29" spans="1:13" x14ac:dyDescent="0.2">
      <c r="A29" s="525"/>
      <c r="B29" s="532" t="s">
        <v>982</v>
      </c>
      <c r="C29" s="539" t="s">
        <v>983</v>
      </c>
      <c r="D29" s="539" t="s">
        <v>980</v>
      </c>
      <c r="E29" s="529"/>
      <c r="F29" s="529"/>
      <c r="G29" s="529"/>
      <c r="H29" s="529"/>
      <c r="I29" s="529"/>
      <c r="J29" s="529"/>
      <c r="K29" s="529"/>
      <c r="L29" s="529"/>
      <c r="M29" s="529"/>
    </row>
    <row r="30" spans="1:13" x14ac:dyDescent="0.2">
      <c r="A30" s="525"/>
      <c r="B30" s="532" t="s">
        <v>984</v>
      </c>
      <c r="C30" s="539" t="s">
        <v>985</v>
      </c>
      <c r="D30" s="539" t="s">
        <v>980</v>
      </c>
      <c r="E30" s="529"/>
      <c r="F30" s="529"/>
      <c r="G30" s="529"/>
      <c r="H30" s="529"/>
      <c r="I30" s="529"/>
      <c r="J30" s="529"/>
      <c r="K30" s="529"/>
      <c r="L30" s="529"/>
      <c r="M30" s="529"/>
    </row>
    <row r="31" spans="1:13" x14ac:dyDescent="0.2">
      <c r="A31" s="525"/>
      <c r="B31" s="532" t="s">
        <v>984</v>
      </c>
      <c r="C31" s="539" t="s">
        <v>986</v>
      </c>
      <c r="D31" s="539" t="s">
        <v>987</v>
      </c>
      <c r="E31" s="529"/>
      <c r="F31" s="529"/>
      <c r="G31" s="529"/>
      <c r="H31" s="529"/>
      <c r="I31" s="529"/>
      <c r="J31" s="529"/>
      <c r="K31" s="529"/>
      <c r="L31" s="529"/>
      <c r="M31" s="529"/>
    </row>
    <row r="32" spans="1:13" s="548" customFormat="1" x14ac:dyDescent="0.2">
      <c r="A32" s="549"/>
      <c r="B32" s="532" t="s">
        <v>984</v>
      </c>
      <c r="C32" s="539" t="s">
        <v>1037</v>
      </c>
      <c r="D32" s="539" t="s">
        <v>1038</v>
      </c>
      <c r="E32" s="529"/>
      <c r="F32" s="529"/>
      <c r="G32" s="529"/>
      <c r="H32" s="529"/>
      <c r="I32" s="529"/>
      <c r="J32" s="529"/>
      <c r="K32" s="529"/>
      <c r="L32" s="529"/>
      <c r="M32" s="529"/>
    </row>
    <row r="33" spans="1:13" s="548" customFormat="1" x14ac:dyDescent="0.2">
      <c r="A33" s="549"/>
      <c r="B33" s="532" t="s">
        <v>984</v>
      </c>
      <c r="C33" s="539" t="s">
        <v>331</v>
      </c>
      <c r="D33" s="539" t="s">
        <v>1039</v>
      </c>
      <c r="E33" s="529"/>
      <c r="F33" s="529"/>
      <c r="G33" s="529"/>
      <c r="H33" s="529"/>
      <c r="I33" s="529"/>
      <c r="J33" s="529"/>
      <c r="K33" s="529"/>
      <c r="L33" s="529"/>
      <c r="M33" s="529"/>
    </row>
    <row r="34" spans="1:13" s="548" customFormat="1" x14ac:dyDescent="0.2">
      <c r="A34" s="549"/>
      <c r="B34" s="532" t="s">
        <v>984</v>
      </c>
      <c r="C34" s="539" t="s">
        <v>993</v>
      </c>
      <c r="D34" s="539"/>
      <c r="E34" s="529"/>
      <c r="F34" s="529"/>
      <c r="G34" s="529"/>
      <c r="H34" s="529"/>
      <c r="I34" s="529"/>
      <c r="J34" s="529"/>
      <c r="K34" s="529"/>
      <c r="L34" s="529"/>
      <c r="M34" s="529"/>
    </row>
    <row r="35" spans="1:13" s="548" customFormat="1" x14ac:dyDescent="0.2">
      <c r="A35" s="549"/>
      <c r="B35" s="532" t="s">
        <v>1031</v>
      </c>
      <c r="C35" s="539" t="s">
        <v>1032</v>
      </c>
      <c r="D35" s="539" t="s">
        <v>980</v>
      </c>
      <c r="E35" s="529"/>
      <c r="F35" s="529"/>
      <c r="G35" s="529"/>
      <c r="H35" s="529"/>
      <c r="I35" s="529"/>
      <c r="J35" s="529"/>
      <c r="K35" s="529"/>
      <c r="L35" s="529"/>
      <c r="M35" s="529"/>
    </row>
    <row r="36" spans="1:13" s="548" customFormat="1" x14ac:dyDescent="0.2">
      <c r="A36" s="549"/>
      <c r="B36" s="532" t="s">
        <v>1031</v>
      </c>
      <c r="C36" s="539" t="s">
        <v>1033</v>
      </c>
      <c r="D36" s="539" t="s">
        <v>1034</v>
      </c>
      <c r="E36" s="529"/>
      <c r="F36" s="529"/>
      <c r="G36" s="529"/>
      <c r="H36" s="529"/>
      <c r="I36" s="529"/>
      <c r="J36" s="529"/>
      <c r="K36" s="529"/>
      <c r="L36" s="529"/>
      <c r="M36" s="529"/>
    </row>
    <row r="37" spans="1:13" s="548" customFormat="1" x14ac:dyDescent="0.2">
      <c r="A37" s="549"/>
      <c r="B37" s="532" t="s">
        <v>1031</v>
      </c>
      <c r="C37" s="539" t="s">
        <v>1035</v>
      </c>
      <c r="D37" s="539" t="s">
        <v>1036</v>
      </c>
      <c r="E37" s="529"/>
      <c r="F37" s="529"/>
      <c r="G37" s="529"/>
      <c r="H37" s="529"/>
      <c r="I37" s="529"/>
      <c r="J37" s="529"/>
      <c r="K37" s="529"/>
      <c r="L37" s="529"/>
      <c r="M37" s="529"/>
    </row>
    <row r="38" spans="1:13" x14ac:dyDescent="0.2">
      <c r="A38" s="525"/>
      <c r="B38" s="532" t="s">
        <v>988</v>
      </c>
      <c r="C38" s="539" t="s">
        <v>989</v>
      </c>
      <c r="D38" s="539" t="s">
        <v>990</v>
      </c>
      <c r="E38" s="529"/>
      <c r="F38" s="529"/>
      <c r="G38" s="529"/>
      <c r="H38" s="529"/>
      <c r="I38" s="529"/>
      <c r="J38" s="529"/>
      <c r="K38" s="529"/>
      <c r="L38" s="529"/>
      <c r="M38" s="529"/>
    </row>
    <row r="39" spans="1:13" x14ac:dyDescent="0.2">
      <c r="A39" s="525"/>
      <c r="B39" s="532" t="s">
        <v>991</v>
      </c>
      <c r="C39" s="539"/>
      <c r="D39" s="539"/>
      <c r="E39" s="529"/>
      <c r="F39" s="529"/>
      <c r="G39" s="529"/>
      <c r="H39" s="529"/>
      <c r="I39" s="529"/>
      <c r="J39" s="529"/>
      <c r="K39" s="529"/>
      <c r="L39" s="529"/>
      <c r="M39" s="529"/>
    </row>
    <row r="40" spans="1:13" x14ac:dyDescent="0.2">
      <c r="A40" s="525"/>
      <c r="B40" s="532" t="s">
        <v>992</v>
      </c>
      <c r="C40" s="539" t="s">
        <v>993</v>
      </c>
      <c r="D40" s="539" t="s">
        <v>994</v>
      </c>
      <c r="E40" s="529"/>
      <c r="F40" s="529"/>
      <c r="G40" s="529"/>
      <c r="H40" s="529"/>
      <c r="I40" s="529"/>
      <c r="J40" s="529"/>
      <c r="K40" s="529"/>
      <c r="L40" s="529"/>
      <c r="M40" s="529"/>
    </row>
    <row r="41" spans="1:13" x14ac:dyDescent="0.2">
      <c r="A41" s="525"/>
      <c r="B41" s="540" t="s">
        <v>995</v>
      </c>
      <c r="C41" s="539" t="s">
        <v>996</v>
      </c>
      <c r="D41" s="539" t="s">
        <v>997</v>
      </c>
      <c r="E41" s="529"/>
      <c r="F41" s="529"/>
      <c r="G41" s="529"/>
      <c r="H41" s="529"/>
      <c r="I41" s="529"/>
      <c r="J41" s="529"/>
      <c r="K41" s="529"/>
      <c r="L41" s="529"/>
      <c r="M41" s="529"/>
    </row>
    <row r="42" spans="1:13" x14ac:dyDescent="0.2">
      <c r="A42" s="525"/>
      <c r="B42" s="540" t="s">
        <v>998</v>
      </c>
      <c r="C42" s="539" t="s">
        <v>999</v>
      </c>
      <c r="D42" s="539" t="s">
        <v>1000</v>
      </c>
      <c r="E42" s="529"/>
      <c r="F42" s="529"/>
      <c r="G42" s="529"/>
      <c r="H42" s="529"/>
      <c r="I42" s="529"/>
      <c r="J42" s="529"/>
      <c r="K42" s="529"/>
      <c r="L42" s="529"/>
      <c r="M42" s="529"/>
    </row>
    <row r="43" spans="1:13" x14ac:dyDescent="0.2">
      <c r="A43" s="525"/>
      <c r="B43" s="529"/>
      <c r="C43" s="529"/>
      <c r="D43" s="529"/>
      <c r="E43" s="529"/>
      <c r="F43" s="529"/>
      <c r="G43" s="529"/>
      <c r="H43" s="529"/>
      <c r="I43" s="529"/>
      <c r="J43" s="529"/>
      <c r="K43" s="529"/>
      <c r="L43" s="529"/>
      <c r="M43" s="529"/>
    </row>
    <row r="44" spans="1:13" x14ac:dyDescent="0.2">
      <c r="A44" s="525"/>
      <c r="B44" s="529" t="s">
        <v>1001</v>
      </c>
      <c r="C44" s="529"/>
      <c r="D44" s="529"/>
      <c r="E44" s="529"/>
      <c r="F44" s="529"/>
      <c r="G44" s="529"/>
      <c r="H44" s="529"/>
      <c r="I44" s="529"/>
      <c r="J44" s="529"/>
      <c r="K44" s="529"/>
      <c r="L44" s="529"/>
      <c r="M44" s="529"/>
    </row>
    <row r="45" spans="1:13" x14ac:dyDescent="0.2">
      <c r="A45" s="525"/>
      <c r="B45" s="538" t="s">
        <v>1002</v>
      </c>
      <c r="C45" s="538" t="s">
        <v>1003</v>
      </c>
      <c r="D45" s="538" t="s">
        <v>1004</v>
      </c>
      <c r="E45" s="538" t="s">
        <v>1005</v>
      </c>
      <c r="F45" s="541" t="s">
        <v>1006</v>
      </c>
      <c r="G45" s="529"/>
      <c r="H45" s="529"/>
      <c r="I45" s="529"/>
      <c r="J45" s="529"/>
      <c r="K45" s="529"/>
      <c r="L45" s="529"/>
    </row>
    <row r="46" spans="1:13" x14ac:dyDescent="0.2">
      <c r="A46" s="525"/>
      <c r="B46" s="542">
        <v>300000000000</v>
      </c>
      <c r="C46" s="542">
        <v>300000000000</v>
      </c>
      <c r="D46" s="542">
        <v>300000000000</v>
      </c>
      <c r="E46" s="542">
        <v>265300000000</v>
      </c>
      <c r="F46" s="542">
        <v>100000000</v>
      </c>
      <c r="G46" s="529"/>
      <c r="H46" s="529"/>
      <c r="I46" s="529"/>
      <c r="J46" s="529"/>
      <c r="K46" s="529"/>
    </row>
    <row r="47" spans="1:13" x14ac:dyDescent="0.2">
      <c r="A47" s="525"/>
      <c r="C47" s="529"/>
      <c r="D47" s="529"/>
      <c r="E47" s="529"/>
      <c r="F47" s="529"/>
      <c r="G47" s="529"/>
      <c r="H47" s="529"/>
      <c r="I47" s="529"/>
      <c r="J47" s="529"/>
      <c r="K47" s="529"/>
      <c r="L47" s="529"/>
      <c r="M47" s="529"/>
    </row>
    <row r="48" spans="1:13" x14ac:dyDescent="0.2">
      <c r="A48" s="525"/>
      <c r="B48" s="529" t="s">
        <v>1007</v>
      </c>
      <c r="C48" s="529"/>
      <c r="D48" s="529"/>
      <c r="E48" s="529"/>
      <c r="F48" s="529"/>
      <c r="G48" s="529"/>
      <c r="H48" s="529"/>
      <c r="I48" s="529"/>
      <c r="J48" s="529"/>
      <c r="K48" s="529"/>
      <c r="L48" s="529"/>
      <c r="M48" s="529"/>
    </row>
    <row r="49" spans="1:13" x14ac:dyDescent="0.2">
      <c r="A49" s="525"/>
      <c r="B49" s="541" t="s">
        <v>911</v>
      </c>
      <c r="C49" s="538" t="s">
        <v>1008</v>
      </c>
      <c r="D49" s="538" t="s">
        <v>340</v>
      </c>
      <c r="E49" s="538" t="s">
        <v>1009</v>
      </c>
      <c r="F49" s="538" t="s">
        <v>1010</v>
      </c>
      <c r="G49" s="538" t="s">
        <v>730</v>
      </c>
      <c r="H49" s="543" t="s">
        <v>1011</v>
      </c>
      <c r="I49" s="544"/>
      <c r="J49" s="529"/>
      <c r="K49" s="529"/>
      <c r="L49" s="529"/>
      <c r="M49" s="529"/>
    </row>
    <row r="50" spans="1:13" x14ac:dyDescent="0.2">
      <c r="A50" s="525"/>
      <c r="B50" s="545">
        <v>1</v>
      </c>
      <c r="C50" s="545" t="s">
        <v>1018</v>
      </c>
      <c r="D50" s="545">
        <v>2000</v>
      </c>
      <c r="E50" s="545" t="s">
        <v>1019</v>
      </c>
      <c r="F50" s="545">
        <v>10000</v>
      </c>
      <c r="G50" s="546">
        <v>200000000000</v>
      </c>
      <c r="H50" s="599">
        <v>0.75390000000000001</v>
      </c>
      <c r="I50" s="600"/>
      <c r="J50" s="529"/>
      <c r="K50" s="529"/>
      <c r="L50" s="529"/>
      <c r="M50" s="529"/>
    </row>
    <row r="51" spans="1:13" s="550" customFormat="1" x14ac:dyDescent="0.2">
      <c r="A51" s="551"/>
      <c r="B51" s="545">
        <v>1</v>
      </c>
      <c r="C51" s="545" t="s">
        <v>1018</v>
      </c>
      <c r="D51" s="545">
        <v>17</v>
      </c>
      <c r="E51" s="545" t="s">
        <v>1040</v>
      </c>
      <c r="F51" s="545">
        <v>17</v>
      </c>
      <c r="G51" s="546">
        <v>1700000000</v>
      </c>
      <c r="H51" s="599">
        <v>6.4000000000000003E-3</v>
      </c>
      <c r="I51" s="600"/>
      <c r="J51" s="529"/>
      <c r="K51" s="529"/>
      <c r="L51" s="529"/>
      <c r="M51" s="529"/>
    </row>
    <row r="52" spans="1:13" x14ac:dyDescent="0.2">
      <c r="A52" s="525"/>
      <c r="D52" s="529"/>
      <c r="E52" s="529"/>
      <c r="F52" s="529"/>
      <c r="G52" s="529"/>
      <c r="H52" s="529"/>
      <c r="I52" s="529"/>
      <c r="J52" s="529"/>
      <c r="K52" s="529"/>
      <c r="L52" s="529"/>
      <c r="M52" s="529"/>
    </row>
    <row r="53" spans="1:13" x14ac:dyDescent="0.2">
      <c r="A53" s="525"/>
      <c r="D53" s="529"/>
      <c r="E53" s="529"/>
      <c r="F53" s="529"/>
      <c r="G53" s="529"/>
      <c r="H53" s="529"/>
      <c r="I53" s="529"/>
      <c r="J53" s="529"/>
      <c r="K53" s="529"/>
      <c r="L53" s="529"/>
      <c r="M53" s="529"/>
    </row>
    <row r="54" spans="1:13" x14ac:dyDescent="0.2">
      <c r="A54" s="525"/>
      <c r="D54" s="529"/>
      <c r="E54" s="529"/>
      <c r="F54" s="529"/>
      <c r="G54" s="529"/>
      <c r="H54" s="529"/>
      <c r="I54" s="529"/>
      <c r="J54" s="529"/>
      <c r="K54" s="529"/>
      <c r="L54" s="529"/>
      <c r="M54" s="529"/>
    </row>
    <row r="55" spans="1:13" x14ac:dyDescent="0.2">
      <c r="A55" s="525"/>
      <c r="D55" s="529"/>
      <c r="E55" s="529"/>
      <c r="F55" s="529"/>
      <c r="G55" s="529"/>
      <c r="H55" s="529"/>
      <c r="I55" s="529"/>
      <c r="J55" s="529"/>
      <c r="K55" s="529"/>
      <c r="L55" s="529"/>
      <c r="M55" s="529"/>
    </row>
    <row r="56" spans="1:13" x14ac:dyDescent="0.2">
      <c r="A56" s="525"/>
      <c r="B56" s="529"/>
      <c r="C56" s="529"/>
      <c r="D56" s="529"/>
      <c r="E56" s="529"/>
      <c r="F56" s="529"/>
      <c r="G56" s="529"/>
      <c r="H56" s="529"/>
      <c r="I56" s="529"/>
      <c r="J56" s="529"/>
      <c r="K56" s="529"/>
      <c r="L56" s="529"/>
      <c r="M56" s="529"/>
    </row>
    <row r="57" spans="1:13" x14ac:dyDescent="0.2">
      <c r="B57" s="541" t="s">
        <v>1012</v>
      </c>
      <c r="C57" s="539"/>
    </row>
    <row r="58" spans="1:13" x14ac:dyDescent="0.2">
      <c r="B58" s="541" t="s">
        <v>1013</v>
      </c>
      <c r="C58" s="539" t="s">
        <v>1016</v>
      </c>
    </row>
    <row r="59" spans="1:13" s="525" customFormat="1" x14ac:dyDescent="0.2">
      <c r="A59" s="524"/>
      <c r="B59" s="541" t="s">
        <v>1014</v>
      </c>
      <c r="C59" s="539" t="s">
        <v>1017</v>
      </c>
      <c r="E59" s="524"/>
      <c r="F59" s="524"/>
      <c r="G59" s="524"/>
      <c r="H59" s="524"/>
      <c r="I59" s="524"/>
      <c r="J59" s="524"/>
      <c r="K59" s="524"/>
      <c r="L59" s="524"/>
      <c r="M59" s="524"/>
    </row>
    <row r="60" spans="1:13" s="525" customFormat="1" x14ac:dyDescent="0.2">
      <c r="A60" s="524"/>
      <c r="B60" s="529" t="s">
        <v>1015</v>
      </c>
      <c r="C60" s="529"/>
      <c r="E60" s="524"/>
      <c r="F60" s="524"/>
      <c r="G60" s="524"/>
      <c r="H60" s="524"/>
      <c r="I60" s="524"/>
      <c r="J60" s="524"/>
      <c r="K60" s="524"/>
      <c r="L60" s="524"/>
      <c r="M60" s="524"/>
    </row>
  </sheetData>
  <mergeCells count="2">
    <mergeCell ref="H50:I50"/>
    <mergeCell ref="H51:I51"/>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97"/>
  <sheetViews>
    <sheetView showGridLines="0" tabSelected="1" topLeftCell="A69" zoomScaleNormal="100" workbookViewId="0">
      <selection activeCell="H79" sqref="H79"/>
    </sheetView>
  </sheetViews>
  <sheetFormatPr baseColWidth="10" defaultColWidth="11.42578125" defaultRowHeight="12.75" x14ac:dyDescent="0.2"/>
  <cols>
    <col min="1" max="1" width="2.140625" style="170" customWidth="1"/>
    <col min="2" max="2" width="2" style="170" customWidth="1"/>
    <col min="3" max="3" width="2.28515625" style="170" customWidth="1"/>
    <col min="4" max="4" width="51.85546875" style="170" customWidth="1"/>
    <col min="5" max="5" width="10.28515625" style="159" customWidth="1"/>
    <col min="6" max="7" width="21.7109375" style="176" bestFit="1" customWidth="1"/>
    <col min="8" max="8" width="16.5703125" style="170" bestFit="1" customWidth="1"/>
    <col min="9" max="16384" width="11.42578125" style="170"/>
  </cols>
  <sheetData>
    <row r="1" spans="1:10" ht="15" customHeight="1" x14ac:dyDescent="0.2">
      <c r="B1" s="182" t="str">
        <f>Indice!C1</f>
        <v>GRUPO VAZQUEZ S.A.E.</v>
      </c>
      <c r="C1" s="182"/>
      <c r="D1" s="182"/>
      <c r="E1" s="184" t="s">
        <v>269</v>
      </c>
    </row>
    <row r="3" spans="1:10" x14ac:dyDescent="0.2">
      <c r="F3" s="427"/>
    </row>
    <row r="7" spans="1:10" x14ac:dyDescent="0.2">
      <c r="A7" s="609" t="s">
        <v>200</v>
      </c>
      <c r="B7" s="609"/>
      <c r="C7" s="609"/>
      <c r="D7" s="609"/>
      <c r="E7" s="609"/>
      <c r="F7" s="609"/>
      <c r="G7" s="609"/>
    </row>
    <row r="8" spans="1:10" ht="15" customHeight="1" x14ac:dyDescent="0.2">
      <c r="A8" s="609" t="s">
        <v>1052</v>
      </c>
      <c r="B8" s="609"/>
      <c r="C8" s="609"/>
      <c r="D8" s="609"/>
      <c r="E8" s="609"/>
      <c r="F8" s="609"/>
      <c r="G8" s="609"/>
    </row>
    <row r="9" spans="1:10" s="589" customFormat="1" x14ac:dyDescent="0.2">
      <c r="A9" s="601" t="s">
        <v>202</v>
      </c>
      <c r="B9" s="601"/>
      <c r="C9" s="601"/>
      <c r="D9" s="601"/>
      <c r="E9" s="601"/>
      <c r="F9" s="601"/>
      <c r="G9" s="601"/>
      <c r="H9" s="173"/>
      <c r="I9" s="173"/>
      <c r="J9" s="173"/>
    </row>
    <row r="10" spans="1:10" x14ac:dyDescent="0.2">
      <c r="A10" s="610" t="s">
        <v>186</v>
      </c>
      <c r="B10" s="610"/>
      <c r="C10" s="610"/>
      <c r="D10" s="610"/>
      <c r="E10" s="610"/>
      <c r="F10" s="610"/>
      <c r="G10" s="610"/>
    </row>
    <row r="12" spans="1:10" x14ac:dyDescent="0.2">
      <c r="B12" s="177"/>
      <c r="C12" s="177"/>
      <c r="D12" s="177"/>
      <c r="E12" s="185" t="s">
        <v>144</v>
      </c>
      <c r="F12" s="385" t="s">
        <v>1053</v>
      </c>
      <c r="G12" s="385" t="s">
        <v>947</v>
      </c>
    </row>
    <row r="13" spans="1:10" x14ac:dyDescent="0.2">
      <c r="B13" s="605" t="s">
        <v>145</v>
      </c>
      <c r="C13" s="605"/>
      <c r="D13" s="605"/>
      <c r="E13" s="170"/>
    </row>
    <row r="14" spans="1:10" x14ac:dyDescent="0.2">
      <c r="B14" s="166" t="s">
        <v>146</v>
      </c>
      <c r="E14" s="174"/>
      <c r="F14" s="394"/>
      <c r="G14" s="394"/>
    </row>
    <row r="15" spans="1:10" x14ac:dyDescent="0.2">
      <c r="C15" s="603" t="s">
        <v>147</v>
      </c>
      <c r="D15" s="603"/>
      <c r="E15" s="186">
        <v>3</v>
      </c>
      <c r="F15" s="394">
        <f>'Nota 3'!C17</f>
        <v>1402274.2300000002</v>
      </c>
      <c r="G15" s="394">
        <f>'Nota 3'!D17</f>
        <v>982207.84100000001</v>
      </c>
    </row>
    <row r="16" spans="1:10" x14ac:dyDescent="0.2">
      <c r="C16" s="603" t="s">
        <v>89</v>
      </c>
      <c r="D16" s="603"/>
      <c r="E16" s="186">
        <v>4</v>
      </c>
      <c r="F16" s="394">
        <f>+'Nota 4'!B20</f>
        <v>7317644.2910000011</v>
      </c>
      <c r="G16" s="394">
        <f>+'Nota 4'!C20</f>
        <v>3216004.9819999998</v>
      </c>
    </row>
    <row r="17" spans="1:7" x14ac:dyDescent="0.2">
      <c r="C17" s="603" t="s">
        <v>148</v>
      </c>
      <c r="D17" s="603"/>
      <c r="E17" s="186">
        <v>5</v>
      </c>
      <c r="F17" s="394">
        <f>'Nota 5'!C13</f>
        <v>2036783.8350000002</v>
      </c>
      <c r="G17" s="394">
        <f>'Nota 5'!D13</f>
        <v>915953.33700000006</v>
      </c>
    </row>
    <row r="18" spans="1:7" x14ac:dyDescent="0.2">
      <c r="A18" s="41"/>
      <c r="C18" s="603" t="s">
        <v>35</v>
      </c>
      <c r="D18" s="603"/>
      <c r="E18" s="186">
        <v>6</v>
      </c>
      <c r="F18" s="394">
        <f>+'Nota 6'!B23</f>
        <v>15967261.880000003</v>
      </c>
      <c r="G18" s="394">
        <f>+'Nota 6'!C23</f>
        <v>7472031.4889999991</v>
      </c>
    </row>
    <row r="19" spans="1:7" x14ac:dyDescent="0.2">
      <c r="A19" s="41"/>
      <c r="C19" s="487" t="s">
        <v>926</v>
      </c>
      <c r="D19" s="487"/>
      <c r="E19" s="186">
        <v>6</v>
      </c>
      <c r="F19" s="394">
        <f>+'Nota 6'!B35</f>
        <v>109174.183</v>
      </c>
      <c r="G19" s="394">
        <f>+'Nota 6'!C35</f>
        <v>5860.16</v>
      </c>
    </row>
    <row r="20" spans="1:7" x14ac:dyDescent="0.2">
      <c r="C20" s="603" t="s">
        <v>149</v>
      </c>
      <c r="D20" s="603"/>
      <c r="E20" s="186">
        <v>7</v>
      </c>
      <c r="F20" s="394">
        <f>+'Nota 7'!B14</f>
        <v>80466853.162</v>
      </c>
      <c r="G20" s="394">
        <f>+'Nota 7'!C14</f>
        <v>79465793.439999998</v>
      </c>
    </row>
    <row r="21" spans="1:7" x14ac:dyDescent="0.2">
      <c r="C21" s="166" t="s">
        <v>206</v>
      </c>
      <c r="E21" s="174"/>
      <c r="F21" s="397">
        <f>SUM(F15:F20)</f>
        <v>107299991.581</v>
      </c>
      <c r="G21" s="397">
        <f>SUM(G15:G20)</f>
        <v>92057851.248999998</v>
      </c>
    </row>
    <row r="22" spans="1:7" x14ac:dyDescent="0.2">
      <c r="B22" s="166" t="s">
        <v>150</v>
      </c>
      <c r="E22" s="174"/>
      <c r="F22" s="394"/>
      <c r="G22" s="394"/>
    </row>
    <row r="23" spans="1:7" x14ac:dyDescent="0.2">
      <c r="C23" s="603" t="s">
        <v>151</v>
      </c>
      <c r="D23" s="603"/>
      <c r="E23" s="186">
        <v>6</v>
      </c>
      <c r="F23" s="394">
        <f>'Nota 6'!G14</f>
        <v>0</v>
      </c>
      <c r="G23" s="400">
        <f>'Nota 6'!F14</f>
        <v>0</v>
      </c>
    </row>
    <row r="24" spans="1:7" x14ac:dyDescent="0.2">
      <c r="C24" s="213" t="s">
        <v>148</v>
      </c>
      <c r="D24" s="213"/>
      <c r="E24" s="186">
        <v>5</v>
      </c>
      <c r="F24" s="394">
        <f>'Nota 5'!C21</f>
        <v>0</v>
      </c>
      <c r="G24" s="400">
        <f>'Nota 5'!D21</f>
        <v>0</v>
      </c>
    </row>
    <row r="25" spans="1:7" x14ac:dyDescent="0.2">
      <c r="C25" s="603" t="s">
        <v>291</v>
      </c>
      <c r="D25" s="603"/>
      <c r="E25" s="186">
        <v>8</v>
      </c>
      <c r="F25" s="394">
        <f>+'Nota 8'!B11</f>
        <v>531249023.78399992</v>
      </c>
      <c r="G25" s="394">
        <f>+'Nota 8'!C11</f>
        <v>482743179.99400002</v>
      </c>
    </row>
    <row r="26" spans="1:7" x14ac:dyDescent="0.2">
      <c r="C26" s="603" t="s">
        <v>777</v>
      </c>
      <c r="D26" s="603"/>
      <c r="E26" s="186">
        <v>8</v>
      </c>
      <c r="F26" s="394">
        <f>+'Nota 8'!C36</f>
        <v>1247481.4240000001</v>
      </c>
      <c r="G26" s="394">
        <f>+'Nota 8'!D36</f>
        <v>619674.92799999996</v>
      </c>
    </row>
    <row r="27" spans="1:7" x14ac:dyDescent="0.2">
      <c r="C27" s="603" t="s">
        <v>292</v>
      </c>
      <c r="D27" s="603"/>
      <c r="E27" s="186">
        <v>9</v>
      </c>
      <c r="F27" s="394">
        <f>+'Nota 9'!L16</f>
        <v>8068949.4940000009</v>
      </c>
      <c r="G27" s="394">
        <f>+'Nota 9'!M16</f>
        <v>4681806.9409999996</v>
      </c>
    </row>
    <row r="28" spans="1:7" x14ac:dyDescent="0.2">
      <c r="C28" s="603" t="s">
        <v>778</v>
      </c>
      <c r="D28" s="603"/>
      <c r="E28" s="186">
        <v>10</v>
      </c>
      <c r="F28" s="394">
        <f>+'Nota 10'!B13</f>
        <v>142395615.33900002</v>
      </c>
      <c r="G28" s="394">
        <f>+'Nota 10'!C13</f>
        <v>142195698.97499999</v>
      </c>
    </row>
    <row r="29" spans="1:7" x14ac:dyDescent="0.2">
      <c r="C29" s="603" t="s">
        <v>97</v>
      </c>
      <c r="D29" s="603"/>
      <c r="E29" s="186">
        <v>11</v>
      </c>
      <c r="F29" s="394">
        <f>+'Nota 11'!B14</f>
        <v>8824176.0030000005</v>
      </c>
      <c r="G29" s="394">
        <f>+'Nota 11'!C14</f>
        <v>8793712.9859999996</v>
      </c>
    </row>
    <row r="30" spans="1:7" x14ac:dyDescent="0.2">
      <c r="C30" s="603" t="s">
        <v>100</v>
      </c>
      <c r="D30" s="603"/>
      <c r="E30" s="186">
        <v>12</v>
      </c>
      <c r="F30" s="394">
        <f>'Nota 12'!B12</f>
        <v>0</v>
      </c>
      <c r="G30" s="394">
        <f>'Nota 12'!C12</f>
        <v>0</v>
      </c>
    </row>
    <row r="31" spans="1:7" x14ac:dyDescent="0.2">
      <c r="C31" s="613" t="s">
        <v>217</v>
      </c>
      <c r="D31" s="613"/>
      <c r="E31" s="174"/>
      <c r="F31" s="397">
        <f>SUM(F23:F30)</f>
        <v>691785246.04399991</v>
      </c>
      <c r="G31" s="397">
        <f>SUM(G23:G30)</f>
        <v>639034073.82399988</v>
      </c>
    </row>
    <row r="32" spans="1:7" x14ac:dyDescent="0.2">
      <c r="B32" s="607" t="s">
        <v>166</v>
      </c>
      <c r="C32" s="607"/>
      <c r="D32" s="607"/>
      <c r="E32" s="144"/>
      <c r="F32" s="398">
        <f>+F21+F31</f>
        <v>799085237.62499988</v>
      </c>
      <c r="G32" s="398">
        <f>+G21+G31</f>
        <v>731091925.07299984</v>
      </c>
    </row>
    <row r="33" spans="2:9" x14ac:dyDescent="0.2">
      <c r="E33" s="170"/>
      <c r="F33" s="394"/>
      <c r="G33" s="394"/>
    </row>
    <row r="34" spans="2:9" x14ac:dyDescent="0.2">
      <c r="B34" s="607" t="s">
        <v>167</v>
      </c>
      <c r="C34" s="607"/>
      <c r="D34" s="607"/>
      <c r="E34" s="144"/>
      <c r="F34" s="398"/>
      <c r="G34" s="398"/>
    </row>
    <row r="35" spans="2:9" x14ac:dyDescent="0.2">
      <c r="B35" s="166" t="s">
        <v>168</v>
      </c>
      <c r="E35" s="287">
        <v>-1</v>
      </c>
      <c r="F35" s="399"/>
      <c r="G35" s="394"/>
    </row>
    <row r="36" spans="2:9" x14ac:dyDescent="0.2">
      <c r="C36" s="603" t="s">
        <v>90</v>
      </c>
      <c r="D36" s="603"/>
      <c r="E36" s="186">
        <v>13</v>
      </c>
      <c r="F36" s="394">
        <f>'Nota 13'!D14</f>
        <v>4078627.811999999</v>
      </c>
      <c r="G36" s="394">
        <f>'Nota 13'!E14</f>
        <v>2534960.7010000004</v>
      </c>
    </row>
    <row r="37" spans="2:9" x14ac:dyDescent="0.2">
      <c r="C37" s="614" t="s">
        <v>1024</v>
      </c>
      <c r="D37" s="614"/>
      <c r="E37" s="186">
        <v>14</v>
      </c>
      <c r="F37" s="394">
        <f>'Nota 14'!E22</f>
        <v>50083969.463</v>
      </c>
      <c r="G37" s="394">
        <f>'Nota 14'!K22</f>
        <v>28620393.401999999</v>
      </c>
    </row>
    <row r="38" spans="2:9" x14ac:dyDescent="0.2">
      <c r="C38" s="603" t="s">
        <v>102</v>
      </c>
      <c r="D38" s="603"/>
      <c r="E38" s="186">
        <v>15</v>
      </c>
      <c r="F38" s="394">
        <f>'Nota 15'!B13</f>
        <v>5937976.2649520002</v>
      </c>
      <c r="G38" s="394">
        <f>'Nota 15'!C13</f>
        <v>8185068.3467824003</v>
      </c>
    </row>
    <row r="39" spans="2:9" x14ac:dyDescent="0.2">
      <c r="C39" s="603" t="s">
        <v>59</v>
      </c>
      <c r="D39" s="603"/>
      <c r="E39" s="186">
        <v>16</v>
      </c>
      <c r="F39" s="394">
        <f>'Nota 16'!B11</f>
        <v>318946.76299999998</v>
      </c>
      <c r="G39" s="394">
        <f>'Nota 16'!C11</f>
        <v>326292.22000000003</v>
      </c>
    </row>
    <row r="40" spans="2:9" x14ac:dyDescent="0.2">
      <c r="C40" s="603" t="s">
        <v>60</v>
      </c>
      <c r="D40" s="603"/>
      <c r="E40" s="186">
        <v>17</v>
      </c>
      <c r="F40" s="394">
        <f>'Nota 17'!B11</f>
        <v>3081184.2089999998</v>
      </c>
      <c r="G40" s="394">
        <f>'Nota 17'!C11</f>
        <v>1630431.121</v>
      </c>
    </row>
    <row r="41" spans="2:9" x14ac:dyDescent="0.2">
      <c r="C41" s="603" t="s">
        <v>61</v>
      </c>
      <c r="D41" s="603"/>
      <c r="E41" s="186">
        <v>18</v>
      </c>
      <c r="F41" s="394">
        <f>'Nota 18'!B10</f>
        <v>113800</v>
      </c>
      <c r="G41" s="394">
        <f>'Nota 18'!C10</f>
        <v>296809.89600000001</v>
      </c>
    </row>
    <row r="42" spans="2:9" x14ac:dyDescent="0.2">
      <c r="C42" s="603" t="s">
        <v>170</v>
      </c>
      <c r="D42" s="603"/>
      <c r="E42" s="186">
        <v>19</v>
      </c>
      <c r="F42" s="394">
        <f>'Nota 19'!B13</f>
        <v>26508006.434000004</v>
      </c>
      <c r="G42" s="394">
        <f>'Nota 19'!C13</f>
        <v>7363155.0860000001</v>
      </c>
    </row>
    <row r="43" spans="2:9" ht="13.7" customHeight="1" x14ac:dyDescent="0.2">
      <c r="C43" s="166" t="s">
        <v>169</v>
      </c>
      <c r="E43" s="174"/>
      <c r="F43" s="397">
        <f>SUM(F36:F42)</f>
        <v>90122510.945951998</v>
      </c>
      <c r="G43" s="397">
        <f>+G36+G37+G38+G39+G40+G41+G42</f>
        <v>48957110.7727824</v>
      </c>
      <c r="H43" s="176"/>
      <c r="I43" s="176"/>
    </row>
    <row r="44" spans="2:9" x14ac:dyDescent="0.2">
      <c r="B44" s="166" t="s">
        <v>171</v>
      </c>
      <c r="E44" s="174"/>
      <c r="F44" s="394"/>
      <c r="G44" s="394"/>
    </row>
    <row r="45" spans="2:9" x14ac:dyDescent="0.2">
      <c r="B45" s="166"/>
      <c r="C45" s="603" t="s">
        <v>782</v>
      </c>
      <c r="D45" s="603"/>
      <c r="E45" s="186">
        <v>13</v>
      </c>
      <c r="F45" s="394">
        <f>+'Nota 13'!D22</f>
        <v>40506865.222000003</v>
      </c>
      <c r="G45" s="394">
        <f>+'Nota 13'!E22</f>
        <v>25037712.448999997</v>
      </c>
    </row>
    <row r="46" spans="2:9" x14ac:dyDescent="0.2">
      <c r="C46" s="603" t="s">
        <v>1025</v>
      </c>
      <c r="D46" s="603"/>
      <c r="E46" s="186">
        <v>14</v>
      </c>
      <c r="F46" s="394">
        <f>'Nota 14'!E37</f>
        <v>40977486.369047999</v>
      </c>
      <c r="G46" s="394">
        <f>'Nota 14'!K37</f>
        <v>51269387.669217609</v>
      </c>
    </row>
    <row r="47" spans="2:9" x14ac:dyDescent="0.2">
      <c r="C47" s="603" t="s">
        <v>952</v>
      </c>
      <c r="D47" s="603"/>
      <c r="E47" s="186">
        <v>14</v>
      </c>
      <c r="F47" s="394">
        <f>+'Nota 14'!E49</f>
        <v>232546883.84300005</v>
      </c>
      <c r="G47" s="394">
        <f>+'Nota 14'!K49</f>
        <v>234546861.58400002</v>
      </c>
    </row>
    <row r="48" spans="2:9" x14ac:dyDescent="0.2">
      <c r="C48" s="603" t="s">
        <v>246</v>
      </c>
      <c r="D48" s="603"/>
      <c r="E48" s="186">
        <v>19</v>
      </c>
      <c r="F48" s="394">
        <f>'Nota 19'!F11</f>
        <v>77148939.813999996</v>
      </c>
      <c r="G48" s="394">
        <f>'Nota 19'!G11</f>
        <v>60209794.762999997</v>
      </c>
    </row>
    <row r="49" spans="1:8" x14ac:dyDescent="0.2">
      <c r="C49" s="166" t="s">
        <v>225</v>
      </c>
      <c r="E49" s="174"/>
      <c r="F49" s="397">
        <f>SUM(F45:F48)</f>
        <v>391180175.24804807</v>
      </c>
      <c r="G49" s="397">
        <f>SUM(G45:G48)</f>
        <v>371063756.46521765</v>
      </c>
      <c r="H49" s="176"/>
    </row>
    <row r="50" spans="1:8" ht="6" customHeight="1" x14ac:dyDescent="0.2">
      <c r="D50" s="41"/>
      <c r="E50" s="79"/>
      <c r="F50" s="394"/>
      <c r="G50" s="394"/>
    </row>
    <row r="51" spans="1:8" x14ac:dyDescent="0.2">
      <c r="B51" s="607" t="s">
        <v>293</v>
      </c>
      <c r="C51" s="607"/>
      <c r="D51" s="607"/>
      <c r="E51" s="144"/>
      <c r="F51" s="398">
        <f>+F43+F49</f>
        <v>481302686.19400007</v>
      </c>
      <c r="G51" s="398">
        <f>+G43+G49</f>
        <v>420020867.23800004</v>
      </c>
    </row>
    <row r="52" spans="1:8" x14ac:dyDescent="0.2">
      <c r="E52" s="170"/>
      <c r="F52" s="394"/>
      <c r="G52" s="394"/>
    </row>
    <row r="53" spans="1:8" x14ac:dyDescent="0.2">
      <c r="B53" s="607" t="s">
        <v>36</v>
      </c>
      <c r="C53" s="607"/>
      <c r="D53" s="607"/>
      <c r="E53" s="144"/>
      <c r="F53" s="398"/>
      <c r="G53" s="398"/>
    </row>
    <row r="54" spans="1:8" x14ac:dyDescent="0.2">
      <c r="C54" s="603" t="s">
        <v>172</v>
      </c>
      <c r="D54" s="603"/>
      <c r="E54" s="186">
        <v>20</v>
      </c>
      <c r="F54" s="394">
        <f>'Nota 20'!C14</f>
        <v>265300000</v>
      </c>
      <c r="G54" s="394">
        <f>'Nota 20'!B14</f>
        <v>265300000</v>
      </c>
    </row>
    <row r="55" spans="1:8" x14ac:dyDescent="0.2">
      <c r="C55" s="603" t="s">
        <v>874</v>
      </c>
      <c r="D55" s="603"/>
      <c r="E55" s="186">
        <v>20</v>
      </c>
      <c r="F55" s="394">
        <f>'Nota 20'!C15</f>
        <v>374448.33899999998</v>
      </c>
      <c r="G55" s="394">
        <f>'Nota 20'!B15</f>
        <v>374448.33899999998</v>
      </c>
    </row>
    <row r="56" spans="1:8" x14ac:dyDescent="0.2">
      <c r="C56" s="603" t="s">
        <v>38</v>
      </c>
      <c r="D56" s="603"/>
      <c r="E56" s="184">
        <v>21</v>
      </c>
      <c r="F56" s="394">
        <f>' Nota 21'!B8</f>
        <v>0</v>
      </c>
      <c r="G56" s="394">
        <f>' Nota 21'!C8</f>
        <v>0</v>
      </c>
    </row>
    <row r="57" spans="1:8" x14ac:dyDescent="0.2">
      <c r="A57" s="41"/>
      <c r="C57" s="603" t="s">
        <v>73</v>
      </c>
      <c r="D57" s="603"/>
      <c r="E57" s="184">
        <v>21</v>
      </c>
      <c r="F57" s="394">
        <f>' Nota 21'!B12</f>
        <v>3153104.3679999998</v>
      </c>
      <c r="G57" s="394">
        <f>' Nota 21'!C12</f>
        <v>1924226.98</v>
      </c>
    </row>
    <row r="58" spans="1:8" x14ac:dyDescent="0.2">
      <c r="C58" s="603" t="s">
        <v>173</v>
      </c>
      <c r="D58" s="603"/>
      <c r="E58" s="184">
        <v>21</v>
      </c>
      <c r="F58" s="394">
        <f>' Nota 21'!B17</f>
        <v>0</v>
      </c>
      <c r="G58" s="394">
        <f>' Nota 21'!C17</f>
        <v>0</v>
      </c>
    </row>
    <row r="59" spans="1:8" x14ac:dyDescent="0.2">
      <c r="C59" s="603" t="s">
        <v>174</v>
      </c>
      <c r="D59" s="603"/>
      <c r="E59" s="184">
        <v>21</v>
      </c>
      <c r="F59" s="394">
        <f>' Nota 21'!B21</f>
        <v>35238904.019000001</v>
      </c>
      <c r="G59" s="394">
        <f>' Nota 21'!C21</f>
        <v>18894834.763</v>
      </c>
    </row>
    <row r="60" spans="1:8" x14ac:dyDescent="0.2">
      <c r="C60" s="603" t="s">
        <v>62</v>
      </c>
      <c r="D60" s="603"/>
      <c r="E60" s="186">
        <v>22</v>
      </c>
      <c r="F60" s="394">
        <f>'Nota 22'!B9</f>
        <v>0</v>
      </c>
      <c r="G60" s="394">
        <f>'Nota 22'!C9</f>
        <v>0</v>
      </c>
    </row>
    <row r="61" spans="1:8" x14ac:dyDescent="0.2">
      <c r="C61" s="603" t="s">
        <v>39</v>
      </c>
      <c r="D61" s="603"/>
      <c r="E61" s="186">
        <v>23</v>
      </c>
      <c r="F61" s="394">
        <f>'Nota 23'!B8</f>
        <v>0</v>
      </c>
      <c r="G61" s="394">
        <f>'Nota 23'!C8</f>
        <v>0</v>
      </c>
    </row>
    <row r="62" spans="1:8" x14ac:dyDescent="0.2">
      <c r="C62" s="603" t="s">
        <v>861</v>
      </c>
      <c r="D62" s="603"/>
      <c r="E62" s="186">
        <v>23</v>
      </c>
      <c r="F62" s="394">
        <f>'Nota 23'!B9</f>
        <v>13716094.707</v>
      </c>
      <c r="G62" s="394">
        <f>'Nota 23'!C9</f>
        <v>24577547.752999999</v>
      </c>
    </row>
    <row r="63" spans="1:8" x14ac:dyDescent="0.2">
      <c r="C63" s="612" t="s">
        <v>55</v>
      </c>
      <c r="D63" s="612"/>
      <c r="E63" s="369"/>
      <c r="F63" s="397">
        <f>SUM(F54:F62)</f>
        <v>317782551.43299997</v>
      </c>
      <c r="G63" s="397">
        <f>SUM(G54:G62)</f>
        <v>311071057.83499998</v>
      </c>
    </row>
    <row r="64" spans="1:8" x14ac:dyDescent="0.2">
      <c r="C64" s="603" t="s">
        <v>63</v>
      </c>
      <c r="D64" s="603"/>
      <c r="E64" s="186">
        <v>24</v>
      </c>
      <c r="F64" s="394">
        <f>'Nota 24'!B8</f>
        <v>0</v>
      </c>
      <c r="G64" s="394">
        <f>'Nota 24'!C8</f>
        <v>0</v>
      </c>
    </row>
    <row r="65" spans="1:7" x14ac:dyDescent="0.2">
      <c r="B65" s="607" t="s">
        <v>175</v>
      </c>
      <c r="C65" s="607"/>
      <c r="D65" s="607"/>
      <c r="E65" s="144"/>
      <c r="F65" s="398">
        <f>F63</f>
        <v>317782551.43299997</v>
      </c>
      <c r="G65" s="398">
        <f>G63</f>
        <v>311071057.83499998</v>
      </c>
    </row>
    <row r="66" spans="1:7" x14ac:dyDescent="0.2">
      <c r="A66" s="41"/>
      <c r="B66" s="41"/>
      <c r="C66" s="41"/>
      <c r="D66" s="41"/>
      <c r="E66" s="41"/>
      <c r="F66" s="394"/>
      <c r="G66" s="394"/>
    </row>
    <row r="67" spans="1:7" x14ac:dyDescent="0.2">
      <c r="B67" s="607" t="s">
        <v>176</v>
      </c>
      <c r="C67" s="607"/>
      <c r="D67" s="607"/>
      <c r="E67" s="144"/>
      <c r="F67" s="398">
        <f>+F51+F65</f>
        <v>799085237.62700009</v>
      </c>
      <c r="G67" s="398">
        <f>+G51+G65</f>
        <v>731091925.07299995</v>
      </c>
    </row>
    <row r="68" spans="1:7" x14ac:dyDescent="0.2">
      <c r="B68" s="166"/>
      <c r="E68" s="288"/>
      <c r="F68" s="428"/>
      <c r="G68" s="428"/>
    </row>
    <row r="69" spans="1:7" x14ac:dyDescent="0.2">
      <c r="B69" s="170" t="s">
        <v>290</v>
      </c>
      <c r="E69" s="174"/>
      <c r="F69" s="394"/>
      <c r="G69" s="394"/>
    </row>
    <row r="70" spans="1:7" x14ac:dyDescent="0.2">
      <c r="B70" s="166"/>
      <c r="E70" s="174"/>
      <c r="F70" s="394"/>
      <c r="G70" s="394"/>
    </row>
    <row r="71" spans="1:7" x14ac:dyDescent="0.2">
      <c r="B71" s="166"/>
      <c r="E71" s="174"/>
      <c r="F71" s="394"/>
      <c r="G71" s="394"/>
    </row>
    <row r="72" spans="1:7" x14ac:dyDescent="0.2">
      <c r="B72" s="166"/>
      <c r="E72" s="174"/>
      <c r="F72" s="394"/>
      <c r="G72" s="429"/>
    </row>
    <row r="73" spans="1:7" x14ac:dyDescent="0.2">
      <c r="E73" s="174"/>
      <c r="F73" s="394"/>
      <c r="G73" s="394"/>
    </row>
    <row r="74" spans="1:7" x14ac:dyDescent="0.2">
      <c r="A74" s="38"/>
      <c r="B74" s="178"/>
      <c r="C74" s="178"/>
      <c r="D74" s="178"/>
      <c r="E74" s="81"/>
      <c r="F74" s="611"/>
      <c r="G74" s="611"/>
    </row>
    <row r="75" spans="1:7" x14ac:dyDescent="0.2">
      <c r="B75" s="179"/>
      <c r="C75" s="179"/>
      <c r="D75" s="180"/>
      <c r="E75" s="181"/>
      <c r="F75" s="608"/>
      <c r="G75" s="608"/>
    </row>
    <row r="76" spans="1:7" x14ac:dyDescent="0.2">
      <c r="A76" s="38"/>
      <c r="B76" s="38"/>
      <c r="C76" s="38"/>
      <c r="D76" s="166"/>
      <c r="E76" s="175"/>
      <c r="F76" s="430"/>
      <c r="G76" s="399"/>
    </row>
    <row r="77" spans="1:7" x14ac:dyDescent="0.2">
      <c r="A77" s="38"/>
      <c r="B77" s="38"/>
      <c r="C77" s="38"/>
      <c r="D77" s="166"/>
      <c r="E77" s="175"/>
      <c r="F77" s="430"/>
      <c r="G77" s="399"/>
    </row>
    <row r="78" spans="1:7" x14ac:dyDescent="0.2">
      <c r="A78" s="38"/>
      <c r="B78" s="38"/>
      <c r="C78" s="38"/>
      <c r="D78" s="166"/>
      <c r="E78" s="175"/>
      <c r="F78" s="430"/>
      <c r="G78" s="399"/>
    </row>
    <row r="79" spans="1:7" x14ac:dyDescent="0.2">
      <c r="A79" s="182"/>
      <c r="B79" s="182"/>
      <c r="C79" s="182"/>
      <c r="D79" s="182"/>
      <c r="E79" s="174"/>
      <c r="F79" s="606"/>
      <c r="G79" s="606"/>
    </row>
    <row r="80" spans="1:7" x14ac:dyDescent="0.2">
      <c r="B80" s="143"/>
      <c r="C80" s="143"/>
      <c r="D80" s="143"/>
      <c r="E80" s="175"/>
      <c r="F80" s="604"/>
      <c r="G80" s="604"/>
    </row>
    <row r="81" spans="2:7" s="166" customFormat="1" x14ac:dyDescent="0.2">
      <c r="B81" s="605"/>
      <c r="C81" s="605"/>
      <c r="D81" s="605"/>
      <c r="E81" s="175"/>
      <c r="F81" s="431"/>
      <c r="G81" s="431"/>
    </row>
    <row r="82" spans="2:7" x14ac:dyDescent="0.2">
      <c r="C82" s="39"/>
      <c r="D82" s="215"/>
      <c r="E82" s="174"/>
      <c r="F82" s="432"/>
    </row>
    <row r="83" spans="2:7" x14ac:dyDescent="0.2">
      <c r="C83" s="47"/>
      <c r="D83" s="166"/>
      <c r="E83" s="175"/>
      <c r="F83" s="431"/>
    </row>
    <row r="84" spans="2:7" x14ac:dyDescent="0.2">
      <c r="D84" s="46"/>
      <c r="E84" s="80"/>
      <c r="F84" s="433"/>
    </row>
    <row r="85" spans="2:7" x14ac:dyDescent="0.2">
      <c r="D85" s="602"/>
      <c r="E85" s="602"/>
      <c r="F85" s="602"/>
      <c r="G85" s="602"/>
    </row>
    <row r="86" spans="2:7" x14ac:dyDescent="0.2">
      <c r="D86" s="46"/>
      <c r="E86" s="80"/>
      <c r="F86" s="433"/>
    </row>
    <row r="87" spans="2:7" x14ac:dyDescent="0.2">
      <c r="D87" s="46"/>
      <c r="E87" s="80"/>
      <c r="F87" s="433"/>
    </row>
    <row r="88" spans="2:7" x14ac:dyDescent="0.2">
      <c r="D88" s="46"/>
      <c r="E88" s="80"/>
      <c r="F88" s="433"/>
    </row>
    <row r="89" spans="2:7" x14ac:dyDescent="0.2">
      <c r="E89" s="174"/>
    </row>
    <row r="90" spans="2:7" x14ac:dyDescent="0.2">
      <c r="C90" s="39"/>
      <c r="E90" s="174"/>
    </row>
    <row r="91" spans="2:7" x14ac:dyDescent="0.2">
      <c r="C91" s="47"/>
      <c r="D91" s="166"/>
      <c r="E91" s="175"/>
      <c r="F91" s="431"/>
    </row>
    <row r="92" spans="2:7" x14ac:dyDescent="0.2">
      <c r="D92" s="166"/>
      <c r="E92" s="183"/>
      <c r="F92" s="431"/>
    </row>
    <row r="97" spans="6:6" x14ac:dyDescent="0.2">
      <c r="F97" s="30"/>
    </row>
  </sheetData>
  <mergeCells count="52">
    <mergeCell ref="C64:D64"/>
    <mergeCell ref="C58:D58"/>
    <mergeCell ref="C20:D20"/>
    <mergeCell ref="C30:D30"/>
    <mergeCell ref="C36:D36"/>
    <mergeCell ref="C38:D38"/>
    <mergeCell ref="C39:D39"/>
    <mergeCell ref="C57:D57"/>
    <mergeCell ref="C45:D45"/>
    <mergeCell ref="C62:D62"/>
    <mergeCell ref="C48:D48"/>
    <mergeCell ref="C54:D54"/>
    <mergeCell ref="C59:D59"/>
    <mergeCell ref="C56:D56"/>
    <mergeCell ref="C41:D41"/>
    <mergeCell ref="A7:G7"/>
    <mergeCell ref="A10:G10"/>
    <mergeCell ref="F74:G74"/>
    <mergeCell ref="C61:D61"/>
    <mergeCell ref="C63:D63"/>
    <mergeCell ref="C31:D31"/>
    <mergeCell ref="C28:D28"/>
    <mergeCell ref="C29:D29"/>
    <mergeCell ref="C23:D23"/>
    <mergeCell ref="C25:D25"/>
    <mergeCell ref="C27:D27"/>
    <mergeCell ref="C37:D37"/>
    <mergeCell ref="A8:G8"/>
    <mergeCell ref="C26:D26"/>
    <mergeCell ref="C60:D60"/>
    <mergeCell ref="C55:D55"/>
    <mergeCell ref="C15:D15"/>
    <mergeCell ref="C16:D16"/>
    <mergeCell ref="C17:D17"/>
    <mergeCell ref="C18:D18"/>
    <mergeCell ref="C40:D40"/>
    <mergeCell ref="A9:G9"/>
    <mergeCell ref="D85:G85"/>
    <mergeCell ref="C47:D47"/>
    <mergeCell ref="F80:G80"/>
    <mergeCell ref="B81:D81"/>
    <mergeCell ref="F79:G79"/>
    <mergeCell ref="B67:D67"/>
    <mergeCell ref="F75:G75"/>
    <mergeCell ref="B13:D13"/>
    <mergeCell ref="B34:D34"/>
    <mergeCell ref="B53:D53"/>
    <mergeCell ref="B51:D51"/>
    <mergeCell ref="B65:D65"/>
    <mergeCell ref="B32:D32"/>
    <mergeCell ref="C42:D42"/>
    <mergeCell ref="C46:D46"/>
  </mergeCells>
  <hyperlinks>
    <hyperlink ref="E15" location="'Nota 3'!A1" display="'Nota 3'!A1" xr:uid="{00000000-0004-0000-0100-000000000000}"/>
    <hyperlink ref="E16"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5" location="'Nota 8'!A1" display="'Nota 8'!A1" xr:uid="{00000000-0004-0000-0100-000006000000}"/>
    <hyperlink ref="E27" location="'Nota 9'!A1" display="'Nota 9'!A1" xr:uid="{00000000-0004-0000-0100-000007000000}"/>
    <hyperlink ref="E28" location="'Nota 10'!A1" display="'Nota 10'!A1" xr:uid="{00000000-0004-0000-0100-000008000000}"/>
    <hyperlink ref="E29"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6"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8" location="'Nota 19'!A1" display="'Nota 19'!A1" xr:uid="{00000000-0004-0000-0100-000013000000}"/>
    <hyperlink ref="E54" location="'Nota 20'!A1" display="'Nota 20'!A1" xr:uid="{00000000-0004-0000-0100-000014000000}"/>
    <hyperlink ref="E60" location="'Nota 22'!A1" display="'Nota 22'!A1" xr:uid="{00000000-0004-0000-0100-000015000000}"/>
    <hyperlink ref="E56" location="' Nota 21'!A1" display="' Nota 21'!A1" xr:uid="{00000000-0004-0000-0100-000016000000}"/>
    <hyperlink ref="E57" location="' Nota 21'!A1" display="' Nota 21'!A1" xr:uid="{00000000-0004-0000-0100-000017000000}"/>
    <hyperlink ref="E58" location="' Nota 21'!A1" display="' Nota 21'!A1" xr:uid="{00000000-0004-0000-0100-000018000000}"/>
    <hyperlink ref="E59" location="' Nota 21'!A1" display="' Nota 21'!A1" xr:uid="{00000000-0004-0000-0100-000019000000}"/>
    <hyperlink ref="E61" location="'Nota 23'!A1" display="'Nota 23'!A1" xr:uid="{00000000-0004-0000-0100-00001A000000}"/>
    <hyperlink ref="E64" location="'Nota 24'!A1" display="'Nota 24'!A1" xr:uid="{00000000-0004-0000-0100-00001B000000}"/>
    <hyperlink ref="E1" location="Indice!A1" display="Indice" xr:uid="{00000000-0004-0000-0100-00001C000000}"/>
    <hyperlink ref="E24" location="'Nota 5'!A1" display="'Nota 5'!A1" xr:uid="{00000000-0004-0000-0100-00001D000000}"/>
    <hyperlink ref="E26" location="'Nota 8'!A1" display="'Nota 8'!A1" xr:uid="{A9CA12DF-5651-4468-B3E9-03800BE16F57}"/>
    <hyperlink ref="E45" location="'Nota 13'!A1" display="'Nota 13'!A1" xr:uid="{25C81847-38F6-43C6-B118-253236E1A927}"/>
    <hyperlink ref="E55" location="'Nota 20'!A1" display="'Nota 20'!A1" xr:uid="{902CA141-D4EE-4F22-9288-B29373ED9EEA}"/>
    <hyperlink ref="E62" location="'Nota 23'!A1" display="'Nota 23'!A1" xr:uid="{33A7F302-0EF5-4A0E-974A-5A663FD57A0A}"/>
    <hyperlink ref="E47" location="'Nota 14'!A1" display="'Nota 14'!A1" xr:uid="{3F3EE557-EB89-4F70-95FC-3A515610A78A}"/>
    <hyperlink ref="E19" location="'Nota 6'!A1" display="'Nota 6'!A1" xr:uid="{36CBFE7C-727B-439C-ABBA-7D993587D9FA}"/>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1"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J49"/>
  <sheetViews>
    <sheetView showGridLines="0" zoomScaleNormal="100" zoomScaleSheetLayoutView="70" workbookViewId="0">
      <selection activeCell="E15" sqref="E15"/>
    </sheetView>
  </sheetViews>
  <sheetFormatPr baseColWidth="10" defaultColWidth="11.42578125" defaultRowHeight="12.75" x14ac:dyDescent="0.2"/>
  <cols>
    <col min="1" max="1" width="66" style="170" customWidth="1"/>
    <col min="2" max="2" width="12.7109375" style="174" customWidth="1"/>
    <col min="3" max="3" width="16.85546875" style="217" customWidth="1"/>
    <col min="4" max="4" width="17.7109375" style="217" customWidth="1"/>
    <col min="5" max="5" width="16.5703125" style="213" bestFit="1" customWidth="1"/>
    <col min="6" max="6" width="11.42578125" style="154"/>
    <col min="7" max="7" width="12.85546875" style="173" bestFit="1" customWidth="1"/>
    <col min="8" max="8" width="15.140625" style="173" customWidth="1"/>
    <col min="9" max="10" width="16" style="173" customWidth="1"/>
    <col min="11" max="16384" width="11.42578125" style="213"/>
  </cols>
  <sheetData>
    <row r="1" spans="1:9" x14ac:dyDescent="0.2">
      <c r="A1" s="170" t="str">
        <f>Indice!C1</f>
        <v>GRUPO VAZQUEZ S.A.E.</v>
      </c>
      <c r="B1" s="184" t="s">
        <v>269</v>
      </c>
      <c r="D1" s="217" t="str">
        <f>ER!A4</f>
        <v xml:space="preserve"> </v>
      </c>
    </row>
    <row r="4" spans="1:9" x14ac:dyDescent="0.2">
      <c r="A4" s="170" t="s">
        <v>40</v>
      </c>
    </row>
    <row r="6" spans="1:9" x14ac:dyDescent="0.2">
      <c r="A6" s="166"/>
      <c r="B6" s="175"/>
      <c r="C6" s="119"/>
    </row>
    <row r="7" spans="1:9" x14ac:dyDescent="0.2">
      <c r="A7" s="609" t="s">
        <v>201</v>
      </c>
      <c r="B7" s="609"/>
      <c r="C7" s="609"/>
      <c r="D7" s="609"/>
    </row>
    <row r="8" spans="1:9" x14ac:dyDescent="0.2">
      <c r="A8" s="609" t="str">
        <f>BG!A8</f>
        <v>Al 30 de Junio de 2023</v>
      </c>
      <c r="B8" s="609"/>
      <c r="C8" s="609"/>
      <c r="D8" s="609"/>
    </row>
    <row r="9" spans="1:9" x14ac:dyDescent="0.2">
      <c r="A9" s="601" t="s">
        <v>202</v>
      </c>
      <c r="B9" s="601"/>
      <c r="C9" s="601"/>
      <c r="D9" s="601"/>
    </row>
    <row r="10" spans="1:9" x14ac:dyDescent="0.2">
      <c r="A10" s="601" t="s">
        <v>177</v>
      </c>
      <c r="B10" s="601"/>
      <c r="C10" s="601"/>
      <c r="D10" s="601"/>
    </row>
    <row r="11" spans="1:9" x14ac:dyDescent="0.2">
      <c r="A11" s="46"/>
      <c r="B11" s="80"/>
      <c r="C11" s="118"/>
    </row>
    <row r="12" spans="1:9" x14ac:dyDescent="0.2">
      <c r="A12" s="289"/>
      <c r="B12" s="290" t="s">
        <v>144</v>
      </c>
      <c r="C12" s="464" t="s">
        <v>1053</v>
      </c>
      <c r="D12" s="464" t="s">
        <v>1054</v>
      </c>
      <c r="E12" s="421"/>
    </row>
    <row r="13" spans="1:9" x14ac:dyDescent="0.2">
      <c r="A13" s="213" t="s">
        <v>56</v>
      </c>
      <c r="B13" s="186">
        <v>25</v>
      </c>
      <c r="C13" s="401">
        <f>'Nota 25'!B18</f>
        <v>73654138.109999999</v>
      </c>
      <c r="D13" s="401">
        <f>'Nota 25'!C18</f>
        <v>76079527.722000003</v>
      </c>
      <c r="E13" s="227"/>
      <c r="F13" s="227"/>
      <c r="I13" s="375"/>
    </row>
    <row r="14" spans="1:9" x14ac:dyDescent="0.2">
      <c r="A14" s="213" t="s">
        <v>113</v>
      </c>
      <c r="B14" s="186">
        <v>26</v>
      </c>
      <c r="C14" s="401">
        <f>'Nota 26'!B15</f>
        <v>-29833825.329999998</v>
      </c>
      <c r="D14" s="401">
        <f>'Nota 26'!C15</f>
        <v>-39976641.969999999</v>
      </c>
      <c r="E14" s="227"/>
      <c r="F14" s="227"/>
    </row>
    <row r="15" spans="1:9" x14ac:dyDescent="0.2">
      <c r="A15" s="144" t="s">
        <v>64</v>
      </c>
      <c r="B15" s="144"/>
      <c r="C15" s="402">
        <f>C13+C14</f>
        <v>43820312.780000001</v>
      </c>
      <c r="D15" s="402">
        <f>D13+D14</f>
        <v>36102885.752000004</v>
      </c>
      <c r="E15" s="227"/>
      <c r="H15" s="213"/>
      <c r="I15" s="213"/>
    </row>
    <row r="16" spans="1:9" x14ac:dyDescent="0.2">
      <c r="A16" s="213" t="s">
        <v>178</v>
      </c>
      <c r="B16" s="186">
        <v>27</v>
      </c>
      <c r="C16" s="401">
        <f>'Nota 27'!B43</f>
        <v>-121934.64499999999</v>
      </c>
      <c r="D16" s="401">
        <f>'Nota 27'!E43</f>
        <v>-149617.845</v>
      </c>
      <c r="E16" s="227"/>
      <c r="F16" s="227"/>
      <c r="H16" s="213"/>
      <c r="I16" s="213"/>
    </row>
    <row r="17" spans="1:10" x14ac:dyDescent="0.2">
      <c r="A17" s="213" t="s">
        <v>180</v>
      </c>
      <c r="B17" s="186">
        <v>27</v>
      </c>
      <c r="C17" s="401">
        <f>'Nota 27'!C43</f>
        <v>-9533275.1609999985</v>
      </c>
      <c r="D17" s="401">
        <f>'Nota 27'!F43</f>
        <v>-13855525.180999996</v>
      </c>
      <c r="E17" s="227"/>
      <c r="F17" s="227"/>
      <c r="G17" s="375"/>
      <c r="H17" s="213"/>
      <c r="I17" s="213"/>
    </row>
    <row r="18" spans="1:10" x14ac:dyDescent="0.2">
      <c r="A18" s="213" t="s">
        <v>182</v>
      </c>
      <c r="B18" s="186">
        <v>28</v>
      </c>
      <c r="C18" s="401">
        <f>+'Nota 28'!B12+'Nota 28'!F12</f>
        <v>-4423779.3760000002</v>
      </c>
      <c r="D18" s="401">
        <f>+'Nota 28'!C12+'Nota 28'!G12</f>
        <v>4409587.3619999997</v>
      </c>
      <c r="E18" s="227"/>
      <c r="F18" s="227"/>
      <c r="G18" s="375"/>
      <c r="H18" s="227"/>
      <c r="I18" s="213"/>
    </row>
    <row r="19" spans="1:10" s="517" customFormat="1" x14ac:dyDescent="0.2">
      <c r="A19" s="517" t="s">
        <v>946</v>
      </c>
      <c r="B19" s="186">
        <v>28</v>
      </c>
      <c r="C19" s="401">
        <f>'Nota 28'!B24</f>
        <v>-316555.68599999999</v>
      </c>
      <c r="D19" s="401">
        <f>'Nota 28'!C24</f>
        <v>-1000134.228</v>
      </c>
      <c r="E19" s="227"/>
      <c r="F19" s="227"/>
      <c r="G19" s="375"/>
      <c r="J19" s="173"/>
    </row>
    <row r="20" spans="1:10" s="552" customFormat="1" x14ac:dyDescent="0.2">
      <c r="A20" s="552" t="s">
        <v>1045</v>
      </c>
      <c r="B20" s="186">
        <v>28</v>
      </c>
      <c r="C20" s="401">
        <f>+'Nota 28'!F24</f>
        <v>-1500000</v>
      </c>
      <c r="D20" s="401">
        <f>+'Nota 28'!G24</f>
        <v>0</v>
      </c>
      <c r="E20" s="227"/>
      <c r="F20" s="227"/>
      <c r="G20" s="375"/>
      <c r="J20" s="173"/>
    </row>
    <row r="21" spans="1:10" x14ac:dyDescent="0.2">
      <c r="A21" s="144" t="s">
        <v>115</v>
      </c>
      <c r="B21" s="144"/>
      <c r="C21" s="402">
        <f>SUM(C15:C20)</f>
        <v>27924767.911999997</v>
      </c>
      <c r="D21" s="402">
        <f>SUM(D15:D20)</f>
        <v>25507195.860000011</v>
      </c>
      <c r="E21" s="227"/>
      <c r="H21" s="154"/>
      <c r="I21" s="421"/>
    </row>
    <row r="22" spans="1:10" x14ac:dyDescent="0.2">
      <c r="A22" s="213" t="s">
        <v>792</v>
      </c>
      <c r="B22" s="186">
        <v>29</v>
      </c>
      <c r="C22" s="401">
        <f>-'Nota 29'!B12</f>
        <v>-15965720.539000001</v>
      </c>
      <c r="D22" s="401">
        <f>-'Nota 29'!C12</f>
        <v>-19167944.943</v>
      </c>
      <c r="E22" s="227"/>
      <c r="F22" s="227"/>
      <c r="G22" s="375"/>
      <c r="H22" s="486"/>
      <c r="I22" s="421"/>
    </row>
    <row r="23" spans="1:10" x14ac:dyDescent="0.2">
      <c r="A23" s="213" t="s">
        <v>793</v>
      </c>
      <c r="B23" s="186">
        <v>29</v>
      </c>
      <c r="C23" s="401">
        <f>-'Nota 29'!F10</f>
        <v>3019477.2680000002</v>
      </c>
      <c r="D23" s="401">
        <f>-'Nota 29'!G10</f>
        <v>956462.45600000001</v>
      </c>
      <c r="E23" s="227"/>
      <c r="F23" s="227"/>
      <c r="G23" s="375"/>
      <c r="H23" s="486"/>
      <c r="I23" s="421"/>
    </row>
    <row r="24" spans="1:10" x14ac:dyDescent="0.2">
      <c r="A24" s="188" t="s">
        <v>55</v>
      </c>
      <c r="B24" s="189"/>
      <c r="C24" s="403">
        <f>SUM(C22:C23)</f>
        <v>-12946243.271000002</v>
      </c>
      <c r="D24" s="403">
        <f>SUM(D22:D23)</f>
        <v>-18211482.487</v>
      </c>
      <c r="E24" s="227"/>
      <c r="H24" s="486"/>
      <c r="I24" s="421"/>
    </row>
    <row r="25" spans="1:10" x14ac:dyDescent="0.2">
      <c r="A25" s="213" t="s">
        <v>116</v>
      </c>
      <c r="B25" s="186">
        <v>30</v>
      </c>
      <c r="C25" s="401">
        <f>'Nota 30'!B11</f>
        <v>0</v>
      </c>
      <c r="D25" s="401">
        <f>'Nota 30'!C11</f>
        <v>0</v>
      </c>
      <c r="E25" s="227"/>
      <c r="F25" s="227"/>
      <c r="H25" s="486"/>
      <c r="I25" s="421"/>
    </row>
    <row r="26" spans="1:10" x14ac:dyDescent="0.2">
      <c r="A26" s="144" t="s">
        <v>296</v>
      </c>
      <c r="B26" s="144"/>
      <c r="C26" s="402">
        <f>C24+C25+C21</f>
        <v>14978524.640999995</v>
      </c>
      <c r="D26" s="402">
        <f>D24+D25+D21</f>
        <v>7295713.3730000108</v>
      </c>
      <c r="E26" s="227"/>
      <c r="H26" s="154"/>
      <c r="I26" s="421"/>
    </row>
    <row r="27" spans="1:10" x14ac:dyDescent="0.2">
      <c r="A27" s="213" t="s">
        <v>117</v>
      </c>
      <c r="B27" s="186">
        <v>31</v>
      </c>
      <c r="C27" s="401">
        <f>'Nota 31'!B12</f>
        <v>0</v>
      </c>
      <c r="D27" s="401">
        <f>'Nota 31'!C12</f>
        <v>0</v>
      </c>
      <c r="E27" s="227"/>
      <c r="H27" s="154"/>
      <c r="I27" s="421"/>
    </row>
    <row r="28" spans="1:10" x14ac:dyDescent="0.2">
      <c r="A28" s="144" t="s">
        <v>68</v>
      </c>
      <c r="B28" s="144"/>
      <c r="C28" s="402">
        <f>+C26+C27</f>
        <v>14978524.640999995</v>
      </c>
      <c r="D28" s="402">
        <f>+D26+D27</f>
        <v>7295713.3730000108</v>
      </c>
      <c r="E28" s="227"/>
      <c r="H28" s="421"/>
      <c r="I28" s="421"/>
    </row>
    <row r="29" spans="1:10" x14ac:dyDescent="0.2">
      <c r="A29" s="170" t="s">
        <v>41</v>
      </c>
      <c r="B29" s="184">
        <v>32</v>
      </c>
      <c r="C29" s="401">
        <f>'Nota 32'!B10</f>
        <v>-1262429.9339999999</v>
      </c>
      <c r="D29" s="401">
        <f>'Nota 32'!C10</f>
        <v>-628348.37399999995</v>
      </c>
      <c r="E29" s="227"/>
      <c r="F29" s="227"/>
      <c r="G29" s="421"/>
      <c r="H29" s="421"/>
      <c r="I29" s="421"/>
    </row>
    <row r="30" spans="1:10" x14ac:dyDescent="0.2">
      <c r="A30" s="144" t="s">
        <v>297</v>
      </c>
      <c r="B30" s="144"/>
      <c r="C30" s="402">
        <f>C28+C29</f>
        <v>13716094.706999995</v>
      </c>
      <c r="D30" s="402">
        <f>D28+D29</f>
        <v>6667364.999000011</v>
      </c>
      <c r="E30" s="227"/>
      <c r="F30" s="439"/>
      <c r="G30" s="421"/>
      <c r="H30" s="421"/>
      <c r="I30" s="421"/>
    </row>
    <row r="31" spans="1:10" x14ac:dyDescent="0.2">
      <c r="A31" s="213" t="s">
        <v>65</v>
      </c>
      <c r="B31" s="186">
        <v>33</v>
      </c>
      <c r="C31" s="404">
        <v>0</v>
      </c>
      <c r="D31" s="404">
        <v>0</v>
      </c>
      <c r="E31" s="227"/>
      <c r="F31" s="439"/>
      <c r="G31" s="421"/>
      <c r="H31" s="421"/>
      <c r="I31" s="421"/>
    </row>
    <row r="32" spans="1:10" x14ac:dyDescent="0.2">
      <c r="A32" s="213" t="s">
        <v>66</v>
      </c>
      <c r="B32" s="186">
        <v>34</v>
      </c>
      <c r="C32" s="401">
        <f>'Nota 34'!B12</f>
        <v>0</v>
      </c>
      <c r="D32" s="401">
        <f>'Nota 34'!C12</f>
        <v>0</v>
      </c>
      <c r="E32" s="227"/>
      <c r="G32" s="37"/>
      <c r="H32" s="213"/>
      <c r="I32" s="213"/>
    </row>
    <row r="33" spans="1:10" x14ac:dyDescent="0.2">
      <c r="A33" s="144" t="s">
        <v>185</v>
      </c>
      <c r="B33" s="144"/>
      <c r="C33" s="402">
        <f>C30+C31+C32</f>
        <v>13716094.706999995</v>
      </c>
      <c r="D33" s="402">
        <f>D30+D31+D32</f>
        <v>6667364.999000011</v>
      </c>
      <c r="E33" s="227"/>
      <c r="G33" s="37"/>
      <c r="H33" s="213"/>
      <c r="I33" s="213"/>
      <c r="J33" s="375"/>
    </row>
    <row r="34" spans="1:10" x14ac:dyDescent="0.2">
      <c r="A34" s="12" t="s">
        <v>67</v>
      </c>
      <c r="B34" s="186">
        <v>35</v>
      </c>
      <c r="C34" s="401">
        <f>+'Nota 35'!B11</f>
        <v>5170.031928759895</v>
      </c>
      <c r="D34" s="401">
        <f>+'Nota 35'!C11</f>
        <v>2673.3620685645546</v>
      </c>
      <c r="E34" s="421"/>
    </row>
    <row r="35" spans="1:10" x14ac:dyDescent="0.2">
      <c r="C35" s="405"/>
      <c r="D35" s="291"/>
      <c r="E35" s="421"/>
    </row>
    <row r="36" spans="1:10" x14ac:dyDescent="0.2">
      <c r="A36" s="166"/>
      <c r="B36" s="175"/>
      <c r="C36" s="120"/>
      <c r="D36" s="120"/>
    </row>
    <row r="37" spans="1:10" x14ac:dyDescent="0.2">
      <c r="A37" s="170" t="s">
        <v>290</v>
      </c>
    </row>
    <row r="41" spans="1:10" x14ac:dyDescent="0.2">
      <c r="C41" s="484"/>
      <c r="D41" s="484"/>
    </row>
    <row r="43" spans="1:10" x14ac:dyDescent="0.2">
      <c r="A43" s="214"/>
      <c r="B43" s="81"/>
      <c r="C43" s="615"/>
      <c r="D43" s="615"/>
      <c r="G43" s="187"/>
      <c r="H43" s="187"/>
    </row>
    <row r="44" spans="1:10" x14ac:dyDescent="0.2">
      <c r="A44" s="47"/>
      <c r="B44" s="82"/>
      <c r="D44" s="121"/>
      <c r="G44" s="187"/>
      <c r="H44" s="187"/>
    </row>
    <row r="49" spans="1:4" x14ac:dyDescent="0.2">
      <c r="A49" s="218"/>
      <c r="C49" s="615"/>
      <c r="D49" s="615"/>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EF502A2E-42A6-4C4F-8614-0CB0495891BD}"/>
    <hyperlink ref="B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H52"/>
  <sheetViews>
    <sheetView showGridLines="0" zoomScale="85" zoomScaleNormal="85" workbookViewId="0">
      <pane xSplit="1" topLeftCell="B1" activePane="topRight" state="frozen"/>
      <selection activeCell="C33" sqref="C33"/>
      <selection pane="topRight"/>
    </sheetView>
  </sheetViews>
  <sheetFormatPr baseColWidth="10" defaultColWidth="11.42578125" defaultRowHeight="12.75" x14ac:dyDescent="0.2"/>
  <cols>
    <col min="1" max="1" width="42.28515625" style="213" customWidth="1"/>
    <col min="2" max="2" width="0.85546875" style="213"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13" bestFit="1" customWidth="1"/>
    <col min="22" max="22" width="1.140625" style="213" customWidth="1"/>
    <col min="23" max="23" width="15.7109375" style="213" bestFit="1" customWidth="1"/>
    <col min="24" max="24" width="11.42578125" style="213"/>
    <col min="25" max="25" width="6.7109375" style="213" customWidth="1"/>
    <col min="26" max="26" width="12.42578125" style="213" customWidth="1"/>
    <col min="27" max="27" width="15.140625" style="213" bestFit="1" customWidth="1"/>
    <col min="28" max="29" width="12.28515625" style="213" bestFit="1" customWidth="1"/>
    <col min="30" max="31" width="14.7109375" style="213" bestFit="1" customWidth="1"/>
    <col min="32" max="32" width="13.7109375" style="213" bestFit="1" customWidth="1"/>
    <col min="33" max="33" width="14.140625" style="213" bestFit="1" customWidth="1"/>
    <col min="34" max="34" width="15.140625" style="213" bestFit="1" customWidth="1"/>
    <col min="35" max="16384" width="11.42578125" style="213"/>
  </cols>
  <sheetData>
    <row r="1" spans="1:34" x14ac:dyDescent="0.2">
      <c r="A1" s="213" t="str">
        <f>Indice!C1</f>
        <v>GRUPO VAZQUEZ S.A.E.</v>
      </c>
      <c r="I1" s="292" t="s">
        <v>269</v>
      </c>
    </row>
    <row r="3" spans="1:34" x14ac:dyDescent="0.2">
      <c r="A3" s="170"/>
      <c r="O3" s="293"/>
      <c r="U3" s="32"/>
    </row>
    <row r="4" spans="1:34" x14ac:dyDescent="0.2">
      <c r="O4" s="293"/>
      <c r="U4" s="32"/>
    </row>
    <row r="5" spans="1:34" x14ac:dyDescent="0.2">
      <c r="O5" s="434"/>
      <c r="U5" s="32"/>
    </row>
    <row r="6" spans="1:34" x14ac:dyDescent="0.2">
      <c r="O6" s="434"/>
      <c r="U6" s="32"/>
    </row>
    <row r="7" spans="1:34" x14ac:dyDescent="0.2">
      <c r="B7" s="293"/>
      <c r="C7" s="293"/>
      <c r="D7" s="293"/>
      <c r="E7" s="293"/>
      <c r="F7" s="293"/>
      <c r="G7" s="616" t="s">
        <v>726</v>
      </c>
      <c r="H7" s="616"/>
      <c r="I7" s="616"/>
      <c r="J7" s="616"/>
      <c r="K7" s="616"/>
      <c r="L7" s="293"/>
      <c r="M7" s="293"/>
      <c r="N7" s="293"/>
      <c r="O7" s="293"/>
      <c r="P7" s="293"/>
      <c r="Q7" s="293"/>
      <c r="R7" s="293"/>
      <c r="S7" s="293"/>
      <c r="U7" s="32"/>
    </row>
    <row r="8" spans="1:34" x14ac:dyDescent="0.2">
      <c r="A8" s="293"/>
      <c r="B8" s="293"/>
      <c r="C8" s="293"/>
      <c r="D8" s="293"/>
      <c r="E8" s="293"/>
      <c r="F8" s="293"/>
      <c r="G8" s="293"/>
      <c r="H8" s="293"/>
      <c r="I8" s="459" t="str">
        <f>ER!A8</f>
        <v>Al 30 de Junio de 2023</v>
      </c>
      <c r="J8" s="293"/>
      <c r="K8" s="293"/>
      <c r="L8" s="293"/>
      <c r="M8" s="293"/>
      <c r="N8" s="293"/>
      <c r="O8" s="293"/>
      <c r="P8" s="293"/>
      <c r="Q8" s="293"/>
      <c r="R8" s="293"/>
      <c r="S8" s="293"/>
      <c r="U8" s="32"/>
    </row>
    <row r="9" spans="1:34" x14ac:dyDescent="0.2">
      <c r="A9" s="619" t="s">
        <v>203</v>
      </c>
      <c r="B9" s="619"/>
      <c r="C9" s="619"/>
      <c r="D9" s="619"/>
      <c r="E9" s="619"/>
      <c r="F9" s="619"/>
      <c r="G9" s="619"/>
      <c r="H9" s="619"/>
      <c r="I9" s="619"/>
      <c r="J9" s="619"/>
      <c r="K9" s="619"/>
      <c r="L9" s="619"/>
      <c r="M9" s="619"/>
      <c r="N9" s="619"/>
      <c r="O9" s="619"/>
      <c r="P9" s="619"/>
      <c r="Q9" s="619"/>
      <c r="R9" s="619"/>
      <c r="S9" s="619"/>
      <c r="U9" s="32"/>
    </row>
    <row r="10" spans="1:34" x14ac:dyDescent="0.2">
      <c r="A10" s="619" t="s">
        <v>186</v>
      </c>
      <c r="B10" s="619"/>
      <c r="C10" s="619"/>
      <c r="D10" s="619"/>
      <c r="E10" s="619"/>
      <c r="F10" s="619"/>
      <c r="G10" s="619"/>
      <c r="H10" s="619"/>
      <c r="I10" s="619"/>
      <c r="J10" s="619"/>
      <c r="K10" s="619"/>
      <c r="L10" s="619"/>
      <c r="M10" s="619"/>
      <c r="N10" s="619"/>
      <c r="O10" s="619"/>
      <c r="P10" s="619"/>
      <c r="Q10" s="619"/>
      <c r="R10" s="619"/>
      <c r="S10" s="619"/>
      <c r="U10" s="32"/>
    </row>
    <row r="11" spans="1:34" x14ac:dyDescent="0.2">
      <c r="A11" s="294"/>
      <c r="B11" s="294"/>
      <c r="C11" s="294"/>
      <c r="D11" s="294"/>
      <c r="E11" s="294"/>
      <c r="F11" s="294"/>
      <c r="G11" s="294"/>
      <c r="H11" s="294"/>
      <c r="I11" s="294"/>
      <c r="J11" s="294"/>
      <c r="K11" s="294"/>
      <c r="L11" s="294"/>
      <c r="M11" s="294"/>
      <c r="N11" s="294"/>
      <c r="O11" s="294"/>
      <c r="P11" s="294"/>
      <c r="Q11" s="294"/>
      <c r="R11" s="294"/>
      <c r="S11" s="294"/>
      <c r="U11" s="32"/>
    </row>
    <row r="12" spans="1:34" x14ac:dyDescent="0.2">
      <c r="A12" s="294"/>
      <c r="B12" s="294"/>
      <c r="C12" s="294"/>
      <c r="D12" s="294"/>
      <c r="E12" s="294"/>
      <c r="F12" s="294"/>
      <c r="G12" s="294"/>
      <c r="H12" s="294"/>
      <c r="I12" s="294"/>
      <c r="J12" s="294"/>
      <c r="K12" s="294"/>
      <c r="L12" s="294"/>
      <c r="M12" s="294"/>
      <c r="N12" s="294"/>
      <c r="O12" s="294"/>
      <c r="P12" s="294"/>
      <c r="Q12" s="294"/>
      <c r="R12" s="294"/>
      <c r="S12" s="294"/>
      <c r="U12" s="32"/>
    </row>
    <row r="13" spans="1:34" ht="25.5" customHeight="1" x14ac:dyDescent="0.2">
      <c r="A13" s="216"/>
      <c r="B13" s="216"/>
      <c r="C13" s="621" t="s">
        <v>191</v>
      </c>
      <c r="D13" s="621"/>
      <c r="E13" s="621"/>
      <c r="F13" s="621"/>
      <c r="G13" s="621"/>
      <c r="H13" s="43"/>
      <c r="I13" s="617" t="s">
        <v>38</v>
      </c>
      <c r="J13" s="43"/>
      <c r="K13" s="617" t="s">
        <v>72</v>
      </c>
      <c r="L13" s="43"/>
      <c r="M13" s="621" t="s">
        <v>300</v>
      </c>
      <c r="N13" s="621"/>
      <c r="O13" s="621"/>
      <c r="P13" s="621"/>
      <c r="Q13" s="621"/>
      <c r="R13" s="621"/>
      <c r="S13" s="621"/>
      <c r="U13" s="617" t="s">
        <v>75</v>
      </c>
      <c r="W13" s="617" t="s">
        <v>3</v>
      </c>
      <c r="AA13" s="34"/>
      <c r="AB13" s="34"/>
      <c r="AC13" s="45"/>
      <c r="AD13" s="34"/>
      <c r="AE13" s="45"/>
      <c r="AG13" s="22"/>
      <c r="AH13" s="37"/>
    </row>
    <row r="14" spans="1:34" ht="15" customHeight="1" x14ac:dyDescent="0.2">
      <c r="A14" s="620"/>
      <c r="C14" s="617" t="s">
        <v>70</v>
      </c>
      <c r="D14" s="44"/>
      <c r="E14" s="617" t="s">
        <v>845</v>
      </c>
      <c r="F14" s="44"/>
      <c r="G14" s="617" t="s">
        <v>71</v>
      </c>
      <c r="H14" s="44"/>
      <c r="I14" s="617"/>
      <c r="J14" s="44"/>
      <c r="K14" s="617"/>
      <c r="L14" s="44"/>
      <c r="M14" s="617" t="s">
        <v>73</v>
      </c>
      <c r="N14" s="44"/>
      <c r="O14" s="617" t="s">
        <v>74</v>
      </c>
      <c r="P14" s="44"/>
      <c r="Q14" s="617" t="s">
        <v>39</v>
      </c>
      <c r="R14" s="44"/>
      <c r="S14" s="617" t="s">
        <v>827</v>
      </c>
      <c r="U14" s="617"/>
      <c r="V14" s="44"/>
      <c r="W14" s="617"/>
      <c r="AA14" s="34"/>
      <c r="AB14" s="34"/>
      <c r="AC14" s="45"/>
      <c r="AD14" s="34"/>
      <c r="AE14" s="45"/>
      <c r="AG14" s="22"/>
      <c r="AH14" s="37"/>
    </row>
    <row r="15" spans="1:34" ht="15.75" customHeight="1" x14ac:dyDescent="0.2">
      <c r="A15" s="620"/>
      <c r="C15" s="618"/>
      <c r="D15" s="44"/>
      <c r="E15" s="618"/>
      <c r="F15" s="44"/>
      <c r="G15" s="618"/>
      <c r="H15" s="44"/>
      <c r="I15" s="618"/>
      <c r="J15" s="44"/>
      <c r="K15" s="618"/>
      <c r="L15" s="44"/>
      <c r="M15" s="618"/>
      <c r="N15" s="44"/>
      <c r="O15" s="618"/>
      <c r="P15" s="44"/>
      <c r="Q15" s="618" t="s">
        <v>3</v>
      </c>
      <c r="R15" s="44"/>
      <c r="S15" s="618" t="s">
        <v>3</v>
      </c>
      <c r="U15" s="618"/>
      <c r="V15" s="44"/>
      <c r="W15" s="618"/>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925</v>
      </c>
      <c r="B17" s="19"/>
      <c r="C17" s="407">
        <v>249000000</v>
      </c>
      <c r="D17" s="408"/>
      <c r="E17" s="407">
        <v>54448</v>
      </c>
      <c r="F17" s="408"/>
      <c r="G17" s="407" t="s">
        <v>921</v>
      </c>
      <c r="H17" s="408"/>
      <c r="I17" s="407" t="s">
        <v>922</v>
      </c>
      <c r="J17" s="408"/>
      <c r="K17" s="407" t="s">
        <v>923</v>
      </c>
      <c r="L17" s="408"/>
      <c r="M17" s="407">
        <v>568140</v>
      </c>
      <c r="N17" s="408"/>
      <c r="O17" s="407">
        <v>19074937</v>
      </c>
      <c r="P17" s="408"/>
      <c r="Q17" s="407">
        <v>0</v>
      </c>
      <c r="R17" s="408"/>
      <c r="S17" s="407">
        <v>27121742</v>
      </c>
      <c r="T17" s="409"/>
      <c r="U17" s="407" t="s">
        <v>924</v>
      </c>
      <c r="V17" s="409"/>
      <c r="W17" s="407">
        <v>295819267</v>
      </c>
      <c r="X17" s="33"/>
      <c r="AA17" s="37"/>
      <c r="AB17" s="37"/>
      <c r="AC17" s="42"/>
      <c r="AD17" s="34"/>
      <c r="AE17" s="42"/>
      <c r="AG17" s="22"/>
      <c r="AH17" s="295"/>
    </row>
    <row r="18" spans="1:34" x14ac:dyDescent="0.2">
      <c r="A18" s="485" t="s">
        <v>301</v>
      </c>
      <c r="B18" s="485"/>
      <c r="C18" s="395"/>
      <c r="D18" s="408"/>
      <c r="E18" s="395"/>
      <c r="F18" s="408"/>
      <c r="G18" s="395"/>
      <c r="H18" s="408"/>
      <c r="I18" s="395"/>
      <c r="J18" s="408"/>
      <c r="K18" s="395"/>
      <c r="L18" s="408"/>
      <c r="M18" s="395"/>
      <c r="N18" s="408"/>
      <c r="O18" s="395"/>
      <c r="P18" s="408"/>
      <c r="Q18" s="395"/>
      <c r="R18" s="408"/>
      <c r="S18" s="395"/>
      <c r="T18" s="409"/>
      <c r="U18" s="395"/>
      <c r="V18" s="409"/>
      <c r="W18" s="395">
        <v>0</v>
      </c>
      <c r="X18" s="33"/>
      <c r="AA18" s="37"/>
      <c r="AB18" s="37"/>
      <c r="AC18" s="42"/>
      <c r="AD18" s="37"/>
      <c r="AE18" s="42"/>
      <c r="AF18" s="37"/>
      <c r="AG18" s="42"/>
      <c r="AH18" s="37"/>
    </row>
    <row r="19" spans="1:34" x14ac:dyDescent="0.2">
      <c r="A19" s="48" t="s">
        <v>69</v>
      </c>
      <c r="B19" s="485"/>
      <c r="C19" s="407">
        <v>249000000</v>
      </c>
      <c r="D19" s="408"/>
      <c r="E19" s="407">
        <v>54448</v>
      </c>
      <c r="F19" s="408"/>
      <c r="G19" s="407" t="s">
        <v>921</v>
      </c>
      <c r="H19" s="408"/>
      <c r="I19" s="407" t="s">
        <v>922</v>
      </c>
      <c r="J19" s="408"/>
      <c r="K19" s="407" t="s">
        <v>923</v>
      </c>
      <c r="L19" s="408"/>
      <c r="M19" s="407">
        <v>568140</v>
      </c>
      <c r="N19" s="408"/>
      <c r="O19" s="407">
        <v>19074937</v>
      </c>
      <c r="P19" s="408"/>
      <c r="Q19" s="407" t="s">
        <v>923</v>
      </c>
      <c r="R19" s="408"/>
      <c r="S19" s="407">
        <v>27121742</v>
      </c>
      <c r="T19" s="409"/>
      <c r="U19" s="407" t="s">
        <v>924</v>
      </c>
      <c r="V19" s="409"/>
      <c r="W19" s="407">
        <f>SUM(C19:U19)</f>
        <v>295819267</v>
      </c>
      <c r="X19" s="33"/>
      <c r="AA19" s="37"/>
      <c r="AB19" s="37"/>
      <c r="AC19" s="42"/>
      <c r="AD19" s="37"/>
      <c r="AE19" s="42"/>
      <c r="AF19" s="37"/>
      <c r="AG19" s="42"/>
      <c r="AH19" s="37"/>
    </row>
    <row r="20" spans="1:34" x14ac:dyDescent="0.2">
      <c r="A20" s="53" t="s">
        <v>1027</v>
      </c>
      <c r="B20" s="485"/>
      <c r="C20" s="410"/>
      <c r="D20" s="411"/>
      <c r="E20" s="410"/>
      <c r="F20" s="410"/>
      <c r="G20" s="410"/>
      <c r="H20" s="410"/>
      <c r="I20" s="410"/>
      <c r="J20" s="410"/>
      <c r="K20" s="410"/>
      <c r="L20" s="410"/>
      <c r="M20" s="410">
        <v>1356087</v>
      </c>
      <c r="N20" s="410"/>
      <c r="O20" s="410">
        <v>23704403</v>
      </c>
      <c r="P20" s="411"/>
      <c r="Q20" s="410"/>
      <c r="R20" s="411"/>
      <c r="S20" s="410">
        <v>-25060490</v>
      </c>
      <c r="T20" s="412"/>
      <c r="U20" s="410"/>
      <c r="V20" s="410"/>
      <c r="W20" s="410">
        <f t="shared" ref="W20:W32" si="0">SUM(C20:U20)</f>
        <v>0</v>
      </c>
      <c r="AA20" s="37"/>
      <c r="AB20" s="37"/>
      <c r="AC20" s="42"/>
      <c r="AD20" s="37"/>
      <c r="AE20" s="42"/>
      <c r="AF20" s="37"/>
      <c r="AG20" s="42"/>
      <c r="AH20" s="37"/>
    </row>
    <row r="21" spans="1:34" x14ac:dyDescent="0.2">
      <c r="A21" s="197" t="s">
        <v>76</v>
      </c>
      <c r="B21" s="170"/>
      <c r="C21" s="413">
        <v>400000</v>
      </c>
      <c r="D21" s="413"/>
      <c r="E21" s="414"/>
      <c r="F21" s="413"/>
      <c r="G21" s="414"/>
      <c r="H21" s="413"/>
      <c r="I21" s="414"/>
      <c r="J21" s="413"/>
      <c r="K21" s="414"/>
      <c r="L21" s="413"/>
      <c r="M21" s="414"/>
      <c r="N21" s="413"/>
      <c r="O21" s="414"/>
      <c r="P21" s="413"/>
      <c r="Q21" s="414"/>
      <c r="R21" s="413"/>
      <c r="S21" s="413"/>
      <c r="T21" s="414"/>
      <c r="U21" s="414"/>
      <c r="V21" s="414"/>
      <c r="W21" s="413">
        <f t="shared" si="0"/>
        <v>400000</v>
      </c>
      <c r="AA21" s="37"/>
      <c r="AB21" s="37"/>
      <c r="AC21" s="42"/>
      <c r="AD21" s="37"/>
      <c r="AE21" s="42"/>
      <c r="AF21" s="37"/>
      <c r="AG21" s="42"/>
      <c r="AH21" s="37"/>
    </row>
    <row r="22" spans="1:34" s="422" customFormat="1" hidden="1" x14ac:dyDescent="0.2">
      <c r="A22" s="508" t="s">
        <v>847</v>
      </c>
      <c r="B22" s="509"/>
      <c r="C22" s="510"/>
      <c r="D22" s="510"/>
      <c r="E22" s="510"/>
      <c r="F22" s="510"/>
      <c r="G22" s="511"/>
      <c r="H22" s="510"/>
      <c r="I22" s="510"/>
      <c r="J22" s="510"/>
      <c r="K22" s="511"/>
      <c r="L22" s="510"/>
      <c r="M22" s="511"/>
      <c r="N22" s="510"/>
      <c r="O22" s="511"/>
      <c r="P22" s="510"/>
      <c r="Q22" s="511"/>
      <c r="R22" s="510"/>
      <c r="S22" s="511"/>
      <c r="T22" s="512"/>
      <c r="U22" s="511"/>
      <c r="V22" s="512"/>
      <c r="W22" s="510">
        <f t="shared" si="0"/>
        <v>0</v>
      </c>
      <c r="AA22" s="37"/>
      <c r="AB22" s="37"/>
      <c r="AC22" s="42"/>
      <c r="AD22" s="37"/>
      <c r="AE22" s="42"/>
      <c r="AF22" s="37"/>
      <c r="AG22" s="42"/>
      <c r="AH22" s="37"/>
    </row>
    <row r="23" spans="1:34" s="458" customFormat="1" hidden="1" x14ac:dyDescent="0.2">
      <c r="A23" s="508" t="s">
        <v>848</v>
      </c>
      <c r="B23" s="509"/>
      <c r="C23" s="510"/>
      <c r="D23" s="510"/>
      <c r="E23" s="510"/>
      <c r="F23" s="510"/>
      <c r="G23" s="511"/>
      <c r="H23" s="510"/>
      <c r="I23" s="510"/>
      <c r="J23" s="510"/>
      <c r="K23" s="511"/>
      <c r="L23" s="510"/>
      <c r="M23" s="511"/>
      <c r="N23" s="510"/>
      <c r="O23" s="511"/>
      <c r="P23" s="510"/>
      <c r="Q23" s="511"/>
      <c r="R23" s="510"/>
      <c r="S23" s="511"/>
      <c r="T23" s="512"/>
      <c r="U23" s="511"/>
      <c r="V23" s="512"/>
      <c r="W23" s="510">
        <f t="shared" si="0"/>
        <v>0</v>
      </c>
      <c r="AA23" s="37"/>
      <c r="AB23" s="37"/>
      <c r="AC23" s="42"/>
      <c r="AD23" s="37"/>
      <c r="AE23" s="42"/>
      <c r="AF23" s="37"/>
      <c r="AG23" s="42"/>
      <c r="AH23" s="37"/>
    </row>
    <row r="24" spans="1:34" s="422" customFormat="1" hidden="1" x14ac:dyDescent="0.2">
      <c r="A24" s="508" t="s">
        <v>849</v>
      </c>
      <c r="B24" s="509"/>
      <c r="C24" s="513"/>
      <c r="D24" s="513"/>
      <c r="E24" s="513"/>
      <c r="F24" s="513"/>
      <c r="G24" s="514"/>
      <c r="H24" s="513"/>
      <c r="I24" s="514"/>
      <c r="J24" s="513"/>
      <c r="K24" s="514"/>
      <c r="L24" s="513"/>
      <c r="M24" s="513"/>
      <c r="N24" s="513"/>
      <c r="O24" s="513"/>
      <c r="P24" s="513"/>
      <c r="Q24" s="511"/>
      <c r="R24" s="513"/>
      <c r="S24" s="514"/>
      <c r="T24" s="515"/>
      <c r="U24" s="514"/>
      <c r="V24" s="515"/>
      <c r="W24" s="510">
        <f t="shared" si="0"/>
        <v>0</v>
      </c>
    </row>
    <row r="25" spans="1:34" s="458" customFormat="1" hidden="1" x14ac:dyDescent="0.2">
      <c r="A25" s="508" t="s">
        <v>909</v>
      </c>
      <c r="B25" s="509"/>
      <c r="C25" s="511"/>
      <c r="D25" s="516"/>
      <c r="E25" s="511"/>
      <c r="F25" s="516"/>
      <c r="G25" s="511"/>
      <c r="H25" s="516"/>
      <c r="I25" s="511"/>
      <c r="J25" s="516"/>
      <c r="K25" s="511"/>
      <c r="L25" s="516"/>
      <c r="M25" s="516"/>
      <c r="N25" s="516"/>
      <c r="O25" s="511"/>
      <c r="P25" s="516"/>
      <c r="Q25" s="511"/>
      <c r="R25" s="516"/>
      <c r="S25" s="516"/>
      <c r="T25" s="511"/>
      <c r="U25" s="511"/>
      <c r="V25" s="511"/>
      <c r="W25" s="510">
        <f t="shared" si="0"/>
        <v>0</v>
      </c>
      <c r="AA25" s="37"/>
      <c r="AB25" s="37"/>
      <c r="AC25" s="42"/>
      <c r="AD25" s="37"/>
      <c r="AE25" s="42"/>
      <c r="AF25" s="37"/>
      <c r="AG25" s="42"/>
      <c r="AH25" s="37"/>
    </row>
    <row r="26" spans="1:34" hidden="1" x14ac:dyDescent="0.2">
      <c r="A26" s="197" t="s">
        <v>843</v>
      </c>
      <c r="B26" s="170"/>
      <c r="C26" s="414"/>
      <c r="D26" s="413"/>
      <c r="E26" s="414"/>
      <c r="F26" s="413"/>
      <c r="G26" s="414"/>
      <c r="H26" s="413"/>
      <c r="I26" s="414"/>
      <c r="J26" s="413"/>
      <c r="K26" s="414"/>
      <c r="L26" s="413"/>
      <c r="M26" s="413"/>
      <c r="N26" s="413"/>
      <c r="O26" s="414"/>
      <c r="P26" s="413"/>
      <c r="Q26" s="414"/>
      <c r="R26" s="413"/>
      <c r="S26" s="413"/>
      <c r="T26" s="414"/>
      <c r="U26" s="414"/>
      <c r="V26" s="414"/>
      <c r="W26" s="418">
        <f t="shared" si="0"/>
        <v>0</v>
      </c>
      <c r="AA26" s="37"/>
      <c r="AB26" s="37"/>
      <c r="AC26" s="42"/>
      <c r="AD26" s="37"/>
      <c r="AE26" s="42"/>
      <c r="AF26" s="37"/>
      <c r="AG26" s="42"/>
      <c r="AH26" s="37"/>
    </row>
    <row r="27" spans="1:34" s="467" customFormat="1" x14ac:dyDescent="0.2">
      <c r="A27" s="197" t="s">
        <v>910</v>
      </c>
      <c r="B27" s="170"/>
      <c r="C27" s="414"/>
      <c r="D27" s="413"/>
      <c r="E27" s="414"/>
      <c r="F27" s="413"/>
      <c r="G27" s="414"/>
      <c r="H27" s="413"/>
      <c r="I27" s="414"/>
      <c r="J27" s="413"/>
      <c r="K27" s="414"/>
      <c r="L27" s="413"/>
      <c r="M27" s="413"/>
      <c r="N27" s="413"/>
      <c r="O27" s="414"/>
      <c r="P27" s="413"/>
      <c r="Q27" s="414"/>
      <c r="R27" s="413"/>
      <c r="S27" s="413">
        <v>-2061252</v>
      </c>
      <c r="T27" s="414"/>
      <c r="U27" s="414"/>
      <c r="V27" s="414"/>
      <c r="W27" s="418">
        <f t="shared" si="0"/>
        <v>-2061252</v>
      </c>
      <c r="AA27" s="37"/>
      <c r="AB27" s="37"/>
      <c r="AC27" s="42"/>
      <c r="AD27" s="37"/>
      <c r="AE27" s="42"/>
      <c r="AF27" s="37"/>
      <c r="AG27" s="42"/>
      <c r="AH27" s="37"/>
    </row>
    <row r="28" spans="1:34" hidden="1" x14ac:dyDescent="0.2">
      <c r="A28" s="197" t="s">
        <v>844</v>
      </c>
      <c r="B28" s="170"/>
      <c r="C28" s="414"/>
      <c r="D28" s="413"/>
      <c r="E28" s="414"/>
      <c r="F28" s="413"/>
      <c r="G28" s="414"/>
      <c r="H28" s="413"/>
      <c r="I28" s="413"/>
      <c r="J28" s="413"/>
      <c r="K28" s="414"/>
      <c r="L28" s="413"/>
      <c r="M28" s="414"/>
      <c r="N28" s="413"/>
      <c r="O28" s="414"/>
      <c r="P28" s="413"/>
      <c r="Q28" s="414"/>
      <c r="R28" s="413"/>
      <c r="S28" s="414"/>
      <c r="T28" s="414"/>
      <c r="U28" s="414"/>
      <c r="V28" s="414"/>
      <c r="W28" s="418">
        <f t="shared" si="0"/>
        <v>0</v>
      </c>
      <c r="AA28" s="37"/>
      <c r="AB28" s="37"/>
      <c r="AC28" s="42"/>
      <c r="AD28" s="37"/>
      <c r="AE28" s="42"/>
      <c r="AF28" s="37"/>
      <c r="AG28" s="42"/>
      <c r="AH28" s="37"/>
    </row>
    <row r="29" spans="1:34" hidden="1" x14ac:dyDescent="0.2">
      <c r="A29" s="197" t="s">
        <v>846</v>
      </c>
      <c r="B29" s="170"/>
      <c r="C29" s="410"/>
      <c r="D29" s="413"/>
      <c r="E29" s="410"/>
      <c r="F29" s="413"/>
      <c r="G29" s="410"/>
      <c r="H29" s="413"/>
      <c r="I29" s="410"/>
      <c r="J29" s="413"/>
      <c r="K29" s="410"/>
      <c r="L29" s="413"/>
      <c r="M29" s="410"/>
      <c r="N29" s="413"/>
      <c r="O29" s="418"/>
      <c r="P29" s="413"/>
      <c r="Q29" s="485"/>
      <c r="R29" s="413"/>
      <c r="S29" s="410"/>
      <c r="T29" s="414"/>
      <c r="U29" s="410"/>
      <c r="V29" s="414"/>
      <c r="W29" s="418">
        <f t="shared" si="0"/>
        <v>0</v>
      </c>
      <c r="AA29" s="37"/>
      <c r="AB29" s="37"/>
      <c r="AC29" s="42"/>
      <c r="AD29" s="37"/>
      <c r="AE29" s="42"/>
      <c r="AF29" s="37"/>
      <c r="AG29" s="42"/>
      <c r="AH29" s="37"/>
    </row>
    <row r="30" spans="1:34" hidden="1" x14ac:dyDescent="0.2">
      <c r="A30" s="197" t="s">
        <v>78</v>
      </c>
      <c r="B30" s="170"/>
      <c r="C30" s="410"/>
      <c r="D30" s="413"/>
      <c r="E30" s="410"/>
      <c r="F30" s="413"/>
      <c r="G30" s="410"/>
      <c r="H30" s="413"/>
      <c r="I30" s="410"/>
      <c r="J30" s="413"/>
      <c r="K30" s="410"/>
      <c r="L30" s="413"/>
      <c r="M30" s="410"/>
      <c r="N30" s="413"/>
      <c r="O30" s="410"/>
      <c r="P30" s="413"/>
      <c r="Q30" s="410"/>
      <c r="R30" s="413"/>
      <c r="S30" s="410"/>
      <c r="T30" s="414"/>
      <c r="U30" s="410"/>
      <c r="V30" s="414"/>
      <c r="W30" s="418">
        <f t="shared" si="0"/>
        <v>0</v>
      </c>
      <c r="AA30" s="37"/>
      <c r="AB30" s="37"/>
      <c r="AC30" s="42"/>
      <c r="AD30" s="37"/>
      <c r="AE30" s="42"/>
      <c r="AF30" s="37"/>
      <c r="AG30" s="42"/>
      <c r="AH30" s="37"/>
    </row>
    <row r="31" spans="1:34" x14ac:dyDescent="0.2">
      <c r="A31" s="197" t="s">
        <v>79</v>
      </c>
      <c r="B31" s="170"/>
      <c r="C31" s="410"/>
      <c r="D31" s="413"/>
      <c r="E31" s="410"/>
      <c r="F31" s="413"/>
      <c r="G31" s="410"/>
      <c r="H31" s="413"/>
      <c r="I31" s="410"/>
      <c r="J31" s="413"/>
      <c r="K31" s="410"/>
      <c r="L31" s="413"/>
      <c r="M31" s="410"/>
      <c r="N31" s="413"/>
      <c r="O31" s="410"/>
      <c r="P31" s="413"/>
      <c r="Q31" s="410"/>
      <c r="R31" s="413"/>
      <c r="S31" s="413">
        <v>6667364.9989999998</v>
      </c>
      <c r="T31" s="414"/>
      <c r="U31" s="410"/>
      <c r="V31" s="414"/>
      <c r="W31" s="418">
        <f t="shared" si="0"/>
        <v>6667364.9989999998</v>
      </c>
      <c r="AA31" s="37"/>
      <c r="AB31" s="37"/>
      <c r="AC31" s="42"/>
      <c r="AD31" s="37"/>
      <c r="AE31" s="42"/>
      <c r="AF31" s="37"/>
      <c r="AG31" s="42"/>
      <c r="AH31" s="37"/>
    </row>
    <row r="32" spans="1:34" x14ac:dyDescent="0.2">
      <c r="A32" s="485"/>
      <c r="B32" s="485"/>
      <c r="C32" s="395"/>
      <c r="D32" s="408"/>
      <c r="E32" s="395"/>
      <c r="F32" s="408"/>
      <c r="G32" s="395"/>
      <c r="H32" s="408"/>
      <c r="I32" s="395"/>
      <c r="J32" s="408"/>
      <c r="K32" s="395"/>
      <c r="L32" s="408"/>
      <c r="M32" s="395"/>
      <c r="N32" s="408"/>
      <c r="O32" s="395"/>
      <c r="P32" s="408"/>
      <c r="Q32" s="395"/>
      <c r="R32" s="408"/>
      <c r="S32" s="395"/>
      <c r="T32" s="409"/>
      <c r="U32" s="409"/>
      <c r="V32" s="395"/>
      <c r="W32" s="418">
        <f t="shared" si="0"/>
        <v>0</v>
      </c>
      <c r="AA32" s="37"/>
      <c r="AB32" s="37"/>
      <c r="AC32" s="42"/>
      <c r="AD32" s="37"/>
      <c r="AE32" s="42"/>
      <c r="AF32" s="37"/>
      <c r="AG32" s="42"/>
      <c r="AH32" s="37"/>
    </row>
    <row r="33" spans="1:34" s="370" customFormat="1" x14ac:dyDescent="0.2">
      <c r="A33" s="48" t="s">
        <v>1055</v>
      </c>
      <c r="B33" s="19" t="s">
        <v>871</v>
      </c>
      <c r="C33" s="415">
        <f>SUM(C19:C32)</f>
        <v>249400000</v>
      </c>
      <c r="D33" s="416"/>
      <c r="E33" s="415">
        <f>SUM(E19:E32)</f>
        <v>54448</v>
      </c>
      <c r="F33" s="416"/>
      <c r="G33" s="415">
        <f>SUM(G19:G32)</f>
        <v>0</v>
      </c>
      <c r="H33" s="416"/>
      <c r="I33" s="415">
        <f>SUM(I19:I32)</f>
        <v>0</v>
      </c>
      <c r="J33" s="416"/>
      <c r="K33" s="415">
        <f>SUM(K19:K32)</f>
        <v>0</v>
      </c>
      <c r="L33" s="416"/>
      <c r="M33" s="415">
        <f>SUM(M19:M32)</f>
        <v>1924227</v>
      </c>
      <c r="N33" s="416"/>
      <c r="O33" s="415">
        <f>SUM(O19:O32)</f>
        <v>42779340</v>
      </c>
      <c r="P33" s="416"/>
      <c r="Q33" s="415">
        <f>SUM(Q19:Q32)</f>
        <v>0</v>
      </c>
      <c r="R33" s="416"/>
      <c r="S33" s="415">
        <f>SUM(S19:S32)</f>
        <v>6667364.9989999998</v>
      </c>
      <c r="T33" s="417"/>
      <c r="U33" s="415">
        <f>SUM(U19:U32)</f>
        <v>0</v>
      </c>
      <c r="V33" s="417"/>
      <c r="W33" s="415">
        <f>SUM(W19:W32)</f>
        <v>300825379.99900001</v>
      </c>
    </row>
    <row r="34" spans="1:34" s="370" customFormat="1" x14ac:dyDescent="0.2">
      <c r="A34" s="485"/>
      <c r="B34" s="485"/>
      <c r="C34" s="227"/>
      <c r="D34" s="227"/>
      <c r="E34" s="227"/>
      <c r="F34" s="227"/>
      <c r="G34" s="227"/>
      <c r="H34" s="227"/>
      <c r="I34" s="227"/>
      <c r="J34" s="227"/>
      <c r="K34" s="227"/>
      <c r="L34" s="227"/>
      <c r="M34" s="227"/>
      <c r="N34" s="227"/>
      <c r="O34" s="227"/>
      <c r="P34" s="227"/>
      <c r="Q34" s="227"/>
      <c r="R34" s="227"/>
      <c r="S34" s="227"/>
      <c r="T34" s="227"/>
      <c r="U34" s="227"/>
      <c r="V34" s="227"/>
      <c r="W34" s="227"/>
    </row>
    <row r="35" spans="1:34" x14ac:dyDescent="0.2">
      <c r="A35" s="48" t="s">
        <v>1046</v>
      </c>
      <c r="B35" s="19"/>
      <c r="C35" s="415">
        <v>265300000</v>
      </c>
      <c r="D35" s="416"/>
      <c r="E35" s="415">
        <v>374448</v>
      </c>
      <c r="F35" s="416"/>
      <c r="G35" s="415">
        <v>0</v>
      </c>
      <c r="H35" s="416"/>
      <c r="I35" s="415">
        <v>0</v>
      </c>
      <c r="J35" s="416"/>
      <c r="K35" s="415">
        <v>0</v>
      </c>
      <c r="L35" s="416"/>
      <c r="M35" s="415">
        <v>1924227</v>
      </c>
      <c r="N35" s="416"/>
      <c r="O35" s="415">
        <v>18894835</v>
      </c>
      <c r="P35" s="416"/>
      <c r="Q35" s="415">
        <v>0</v>
      </c>
      <c r="R35" s="416"/>
      <c r="S35" s="415">
        <v>24577548</v>
      </c>
      <c r="T35" s="417"/>
      <c r="U35" s="499">
        <v>0</v>
      </c>
      <c r="V35" s="417"/>
      <c r="W35" s="415">
        <v>311071058</v>
      </c>
    </row>
    <row r="36" spans="1:34" x14ac:dyDescent="0.2">
      <c r="A36" s="196" t="s">
        <v>1026</v>
      </c>
      <c r="B36" s="170"/>
      <c r="C36" s="410"/>
      <c r="D36" s="418"/>
      <c r="E36" s="410"/>
      <c r="F36" s="418"/>
      <c r="G36" s="410"/>
      <c r="H36" s="418"/>
      <c r="I36" s="410"/>
      <c r="J36" s="418"/>
      <c r="K36" s="410"/>
      <c r="L36" s="418"/>
      <c r="M36" s="394"/>
      <c r="N36" s="418"/>
      <c r="O36" s="394"/>
      <c r="P36" s="418"/>
      <c r="Q36" s="410">
        <v>24577547.752999999</v>
      </c>
      <c r="R36" s="418"/>
      <c r="S36" s="394">
        <v>-24577548</v>
      </c>
      <c r="T36" s="394"/>
      <c r="U36" s="410"/>
      <c r="V36" s="394"/>
      <c r="W36" s="394">
        <f t="shared" ref="W36:W48" si="1">SUM(C36:V36)</f>
        <v>-0.24700000137090683</v>
      </c>
    </row>
    <row r="37" spans="1:34" hidden="1" x14ac:dyDescent="0.2">
      <c r="A37" s="197" t="s">
        <v>76</v>
      </c>
      <c r="B37" s="170"/>
      <c r="C37" s="418"/>
      <c r="D37" s="418"/>
      <c r="E37" s="418"/>
      <c r="F37" s="418"/>
      <c r="G37" s="410"/>
      <c r="H37" s="418"/>
      <c r="I37" s="410"/>
      <c r="J37" s="418"/>
      <c r="K37" s="410"/>
      <c r="L37" s="418"/>
      <c r="M37" s="410"/>
      <c r="N37" s="418"/>
      <c r="O37" s="410"/>
      <c r="P37" s="418"/>
      <c r="Q37" s="410"/>
      <c r="R37" s="418"/>
      <c r="S37" s="410"/>
      <c r="T37" s="394"/>
      <c r="U37" s="410"/>
      <c r="V37" s="394"/>
      <c r="W37" s="394">
        <f t="shared" si="1"/>
        <v>0</v>
      </c>
      <c r="AA37" s="37"/>
      <c r="AB37" s="37"/>
      <c r="AC37" s="42"/>
      <c r="AD37" s="37"/>
      <c r="AE37" s="42"/>
      <c r="AF37" s="37"/>
      <c r="AG37" s="42"/>
      <c r="AH37" s="37"/>
    </row>
    <row r="38" spans="1:34" hidden="1" x14ac:dyDescent="0.2">
      <c r="A38" s="197" t="s">
        <v>847</v>
      </c>
      <c r="B38" s="170"/>
      <c r="C38" s="418"/>
      <c r="D38" s="418"/>
      <c r="E38" s="418"/>
      <c r="F38" s="418"/>
      <c r="G38" s="410"/>
      <c r="H38" s="418"/>
      <c r="I38" s="418"/>
      <c r="J38" s="418"/>
      <c r="K38" s="410"/>
      <c r="L38" s="418"/>
      <c r="M38" s="410"/>
      <c r="N38" s="418"/>
      <c r="O38" s="410"/>
      <c r="P38" s="418"/>
      <c r="Q38" s="410"/>
      <c r="R38" s="418"/>
      <c r="S38" s="410"/>
      <c r="T38" s="394"/>
      <c r="U38" s="410"/>
      <c r="V38" s="394"/>
      <c r="W38" s="394">
        <f t="shared" si="1"/>
        <v>0</v>
      </c>
      <c r="AA38" s="37"/>
      <c r="AB38" s="37"/>
      <c r="AC38" s="42"/>
      <c r="AD38" s="37"/>
      <c r="AE38" s="42"/>
      <c r="AF38" s="37"/>
      <c r="AG38" s="42"/>
      <c r="AH38" s="37"/>
    </row>
    <row r="39" spans="1:34" hidden="1" x14ac:dyDescent="0.2">
      <c r="A39" s="197" t="s">
        <v>848</v>
      </c>
      <c r="B39" s="170"/>
      <c r="C39" s="418"/>
      <c r="D39" s="418"/>
      <c r="E39" s="418"/>
      <c r="F39" s="418"/>
      <c r="G39" s="410"/>
      <c r="H39" s="418"/>
      <c r="I39" s="418"/>
      <c r="J39" s="418"/>
      <c r="K39" s="410"/>
      <c r="L39" s="418"/>
      <c r="M39" s="410"/>
      <c r="N39" s="418"/>
      <c r="O39" s="410"/>
      <c r="P39" s="418"/>
      <c r="Q39" s="410"/>
      <c r="R39" s="418"/>
      <c r="S39" s="410"/>
      <c r="T39" s="394"/>
      <c r="U39" s="410"/>
      <c r="V39" s="394"/>
      <c r="W39" s="394">
        <f t="shared" si="1"/>
        <v>0</v>
      </c>
      <c r="AA39" s="37"/>
      <c r="AB39" s="37"/>
      <c r="AC39" s="42"/>
      <c r="AD39" s="37"/>
      <c r="AE39" s="42"/>
      <c r="AF39" s="37"/>
      <c r="AG39" s="42"/>
      <c r="AH39" s="37"/>
    </row>
    <row r="40" spans="1:34" hidden="1" x14ac:dyDescent="0.2">
      <c r="A40" s="197" t="s">
        <v>849</v>
      </c>
      <c r="B40" s="170"/>
      <c r="C40" s="418"/>
      <c r="D40" s="418"/>
      <c r="E40" s="418"/>
      <c r="F40" s="418"/>
      <c r="G40" s="410"/>
      <c r="H40" s="418"/>
      <c r="I40" s="410"/>
      <c r="J40" s="418"/>
      <c r="K40" s="410"/>
      <c r="L40" s="418"/>
      <c r="M40" s="418"/>
      <c r="N40" s="418"/>
      <c r="O40" s="418"/>
      <c r="P40" s="418"/>
      <c r="Q40" s="418"/>
      <c r="R40" s="418"/>
      <c r="S40" s="410"/>
      <c r="T40" s="394"/>
      <c r="U40" s="410"/>
      <c r="V40" s="394"/>
      <c r="W40" s="394">
        <f t="shared" si="1"/>
        <v>0</v>
      </c>
      <c r="AA40" s="37"/>
      <c r="AB40" s="37"/>
      <c r="AC40" s="42"/>
      <c r="AD40" s="37"/>
      <c r="AE40" s="42"/>
      <c r="AF40" s="37"/>
      <c r="AG40" s="42"/>
      <c r="AH40" s="37"/>
    </row>
    <row r="41" spans="1:34" hidden="1" x14ac:dyDescent="0.2">
      <c r="A41" s="197" t="s">
        <v>850</v>
      </c>
      <c r="B41" s="170"/>
      <c r="C41" s="418"/>
      <c r="D41" s="418"/>
      <c r="E41" s="418"/>
      <c r="F41" s="418"/>
      <c r="G41" s="410"/>
      <c r="H41" s="418"/>
      <c r="I41" s="410"/>
      <c r="J41" s="418"/>
      <c r="K41" s="410"/>
      <c r="L41" s="418"/>
      <c r="M41" s="410"/>
      <c r="N41" s="418"/>
      <c r="O41" s="410"/>
      <c r="P41" s="418"/>
      <c r="Q41" s="410"/>
      <c r="R41" s="418"/>
      <c r="S41" s="410"/>
      <c r="T41" s="394"/>
      <c r="U41" s="410"/>
      <c r="V41" s="394"/>
      <c r="W41" s="394">
        <f t="shared" si="1"/>
        <v>0</v>
      </c>
      <c r="AA41" s="37"/>
      <c r="AB41" s="37"/>
      <c r="AC41" s="42"/>
      <c r="AD41" s="37"/>
      <c r="AE41" s="42"/>
      <c r="AF41" s="37"/>
      <c r="AG41" s="42"/>
      <c r="AH41" s="37"/>
    </row>
    <row r="42" spans="1:34" s="458" customFormat="1" x14ac:dyDescent="0.2">
      <c r="A42" s="197" t="s">
        <v>843</v>
      </c>
      <c r="B42" s="170"/>
      <c r="C42" s="414"/>
      <c r="D42" s="413"/>
      <c r="E42" s="414"/>
      <c r="F42" s="413"/>
      <c r="H42" s="413"/>
      <c r="I42" s="414"/>
      <c r="J42" s="413"/>
      <c r="K42" s="414"/>
      <c r="L42" s="413"/>
      <c r="M42" s="414">
        <v>1228877.388</v>
      </c>
      <c r="N42" s="413"/>
      <c r="O42" s="414"/>
      <c r="P42" s="413"/>
      <c r="Q42" s="414"/>
      <c r="R42" s="413"/>
      <c r="S42" s="413"/>
      <c r="T42" s="414"/>
      <c r="U42" s="414"/>
      <c r="V42" s="414"/>
      <c r="W42" s="30">
        <f t="shared" si="1"/>
        <v>1228877.388</v>
      </c>
      <c r="AA42" s="37"/>
      <c r="AB42" s="37"/>
      <c r="AC42" s="42"/>
      <c r="AD42" s="37"/>
      <c r="AE42" s="42"/>
      <c r="AF42" s="37"/>
      <c r="AG42" s="42"/>
      <c r="AH42" s="37"/>
    </row>
    <row r="43" spans="1:34" s="458" customFormat="1" x14ac:dyDescent="0.2">
      <c r="A43" s="197" t="s">
        <v>910</v>
      </c>
      <c r="B43" s="170"/>
      <c r="C43" s="414"/>
      <c r="D43" s="413"/>
      <c r="E43" s="414"/>
      <c r="F43" s="413"/>
      <c r="G43" s="414"/>
      <c r="H43" s="413"/>
      <c r="I43" s="414"/>
      <c r="J43" s="413"/>
      <c r="K43" s="414"/>
      <c r="L43" s="413"/>
      <c r="M43" s="413"/>
      <c r="N43" s="413"/>
      <c r="O43" s="414"/>
      <c r="P43" s="413"/>
      <c r="Q43" s="414">
        <v>-24577547.752999999</v>
      </c>
      <c r="R43" s="413"/>
      <c r="S43" s="414"/>
      <c r="T43" s="414"/>
      <c r="U43" s="154"/>
      <c r="V43" s="414"/>
      <c r="W43" s="30">
        <f t="shared" si="1"/>
        <v>-24577547.752999999</v>
      </c>
      <c r="AA43" s="37"/>
      <c r="AB43" s="37"/>
      <c r="AC43" s="42"/>
      <c r="AD43" s="37"/>
      <c r="AE43" s="42"/>
      <c r="AF43" s="37"/>
      <c r="AG43" s="42"/>
      <c r="AH43" s="37"/>
    </row>
    <row r="44" spans="1:34" s="517" customFormat="1" hidden="1" x14ac:dyDescent="0.2">
      <c r="A44" s="197" t="s">
        <v>945</v>
      </c>
      <c r="B44" s="170"/>
      <c r="C44" s="414"/>
      <c r="D44" s="413"/>
      <c r="E44" s="414"/>
      <c r="F44" s="413"/>
      <c r="G44" s="414"/>
      <c r="H44" s="413"/>
      <c r="I44" s="414"/>
      <c r="J44" s="413"/>
      <c r="K44" s="414"/>
      <c r="L44" s="413"/>
      <c r="M44" s="413"/>
      <c r="N44" s="413"/>
      <c r="O44" s="414"/>
      <c r="P44" s="413"/>
      <c r="Q44" s="414"/>
      <c r="R44" s="413"/>
      <c r="S44" s="414"/>
      <c r="T44" s="414"/>
      <c r="U44" s="154"/>
      <c r="V44" s="414"/>
      <c r="W44" s="394">
        <f t="shared" si="1"/>
        <v>0</v>
      </c>
      <c r="AA44" s="37"/>
      <c r="AB44" s="37"/>
      <c r="AC44" s="42"/>
      <c r="AD44" s="37"/>
      <c r="AE44" s="42"/>
      <c r="AF44" s="37"/>
      <c r="AG44" s="42"/>
      <c r="AH44" s="37"/>
    </row>
    <row r="45" spans="1:34" hidden="1" x14ac:dyDescent="0.2">
      <c r="A45" s="197" t="s">
        <v>77</v>
      </c>
      <c r="B45" s="198"/>
      <c r="C45" s="410"/>
      <c r="D45" s="418"/>
      <c r="E45" s="410"/>
      <c r="F45" s="418"/>
      <c r="G45" s="410"/>
      <c r="H45" s="418"/>
      <c r="I45" s="410"/>
      <c r="J45" s="418"/>
      <c r="K45" s="410"/>
      <c r="L45" s="418"/>
      <c r="M45" s="410"/>
      <c r="N45" s="418"/>
      <c r="O45" s="410"/>
      <c r="P45" s="418"/>
      <c r="Q45" s="410"/>
      <c r="R45" s="418"/>
      <c r="S45" s="410"/>
      <c r="T45" s="394"/>
      <c r="U45" s="410"/>
      <c r="V45" s="394"/>
      <c r="W45" s="394">
        <f t="shared" si="1"/>
        <v>0</v>
      </c>
    </row>
    <row r="46" spans="1:34" x14ac:dyDescent="0.2">
      <c r="A46" s="197" t="s">
        <v>846</v>
      </c>
      <c r="B46" s="170"/>
      <c r="C46" s="410"/>
      <c r="D46" s="418"/>
      <c r="E46" s="410"/>
      <c r="F46" s="418"/>
      <c r="G46" s="410"/>
      <c r="H46" s="418"/>
      <c r="I46" s="410"/>
      <c r="J46" s="418"/>
      <c r="L46" s="418"/>
      <c r="M46" s="410"/>
      <c r="N46" s="418"/>
      <c r="O46" s="414">
        <v>16344069.255999999</v>
      </c>
      <c r="P46" s="418"/>
      <c r="Q46" s="410"/>
      <c r="R46" s="418"/>
      <c r="S46" s="410"/>
      <c r="T46" s="394"/>
      <c r="U46" s="410"/>
      <c r="V46" s="394"/>
      <c r="W46" s="394">
        <f t="shared" si="1"/>
        <v>16344069.255999999</v>
      </c>
    </row>
    <row r="47" spans="1:34" s="458" customFormat="1" x14ac:dyDescent="0.2">
      <c r="A47" s="197" t="s">
        <v>79</v>
      </c>
      <c r="B47" s="170"/>
      <c r="C47" s="410"/>
      <c r="D47" s="418"/>
      <c r="E47" s="410"/>
      <c r="F47" s="418"/>
      <c r="G47" s="410"/>
      <c r="H47" s="418"/>
      <c r="I47" s="410"/>
      <c r="J47" s="418"/>
      <c r="K47" s="410"/>
      <c r="L47" s="418"/>
      <c r="M47" s="410"/>
      <c r="N47" s="418"/>
      <c r="O47" s="418"/>
      <c r="P47" s="418"/>
      <c r="Q47" s="410"/>
      <c r="R47" s="418"/>
      <c r="S47" s="410">
        <f>+ER!C33</f>
        <v>13716094.706999995</v>
      </c>
      <c r="T47" s="394"/>
      <c r="U47" s="410"/>
      <c r="V47" s="394"/>
      <c r="W47" s="394">
        <f t="shared" si="1"/>
        <v>13716094.706999995</v>
      </c>
    </row>
    <row r="48" spans="1:34" x14ac:dyDescent="0.2">
      <c r="A48" s="36"/>
      <c r="B48" s="36"/>
      <c r="C48" s="395"/>
      <c r="D48" s="408"/>
      <c r="E48" s="395"/>
      <c r="F48" s="408"/>
      <c r="G48" s="395"/>
      <c r="H48" s="408"/>
      <c r="I48" s="395"/>
      <c r="J48" s="408"/>
      <c r="K48" s="395"/>
      <c r="L48" s="408"/>
      <c r="M48" s="419"/>
      <c r="N48" s="408"/>
      <c r="O48" s="395"/>
      <c r="P48" s="408"/>
      <c r="Q48" s="395"/>
      <c r="R48" s="408"/>
      <c r="S48" s="395"/>
      <c r="T48" s="409"/>
      <c r="U48" s="395"/>
      <c r="V48" s="395"/>
      <c r="W48" s="394">
        <f t="shared" si="1"/>
        <v>0</v>
      </c>
    </row>
    <row r="49" spans="1:23" x14ac:dyDescent="0.2">
      <c r="A49" s="48" t="s">
        <v>79</v>
      </c>
      <c r="C49" s="407">
        <f>SUM(C36:C48)</f>
        <v>0</v>
      </c>
      <c r="D49" s="408"/>
      <c r="E49" s="407">
        <f>SUM(E36:E48)</f>
        <v>0</v>
      </c>
      <c r="F49" s="408"/>
      <c r="G49" s="407">
        <f>SUM(G36:G48)</f>
        <v>0</v>
      </c>
      <c r="H49" s="408"/>
      <c r="I49" s="407">
        <f>SUM(I36:I48)</f>
        <v>0</v>
      </c>
      <c r="J49" s="408"/>
      <c r="K49" s="407">
        <f>SUM(K36:K48)</f>
        <v>0</v>
      </c>
      <c r="L49" s="408"/>
      <c r="M49" s="407">
        <f>SUM(M36:M48)</f>
        <v>1228877.388</v>
      </c>
      <c r="N49" s="408"/>
      <c r="O49" s="407">
        <f>SUM(O36:O48)</f>
        <v>16344069.255999999</v>
      </c>
      <c r="P49" s="408"/>
      <c r="Q49" s="407">
        <f>SUM(Q36:Q48)</f>
        <v>0</v>
      </c>
      <c r="R49" s="408"/>
      <c r="S49" s="407">
        <f>SUM(S36:S48)</f>
        <v>-10861453.293000005</v>
      </c>
      <c r="T49" s="409"/>
      <c r="U49" s="500">
        <f>SUM(U36:U48)</f>
        <v>0</v>
      </c>
      <c r="V49" s="409"/>
      <c r="W49" s="407">
        <f>SUM(W36:W48)</f>
        <v>6711493.3509999942</v>
      </c>
    </row>
    <row r="50" spans="1:23" x14ac:dyDescent="0.2">
      <c r="C50" s="395"/>
      <c r="D50" s="408"/>
      <c r="E50" s="395"/>
      <c r="F50" s="408"/>
      <c r="G50" s="395"/>
      <c r="H50" s="408"/>
      <c r="I50" s="395"/>
      <c r="J50" s="408"/>
      <c r="K50" s="395"/>
      <c r="L50" s="408"/>
      <c r="M50" s="395"/>
      <c r="N50" s="408"/>
      <c r="O50" s="395"/>
      <c r="P50" s="408"/>
      <c r="Q50" s="395"/>
      <c r="R50" s="408"/>
      <c r="S50" s="395"/>
      <c r="T50" s="409"/>
      <c r="U50" s="409"/>
      <c r="V50" s="395"/>
      <c r="W50" s="395">
        <f>SUM(C50:V50)</f>
        <v>0</v>
      </c>
    </row>
    <row r="51" spans="1:23" x14ac:dyDescent="0.2">
      <c r="A51" s="48" t="str">
        <f>IFERROR(IF(Indice!B6="","Saldo al .. de  de 20X2 ","Saldo al "&amp;DAY(Indice!B6)&amp;" de "&amp;VLOOKUP(MONTH(Indice!B6),Indice!S:T,2,0)&amp;" de "&amp;YEAR(Indice!B6)),"Saldo al .. de  de 20X2 ")</f>
        <v>Saldo al 30 de Junio de 2023</v>
      </c>
      <c r="B51" s="19"/>
      <c r="C51" s="415">
        <f>C35+C49</f>
        <v>265300000</v>
      </c>
      <c r="D51" s="420"/>
      <c r="E51" s="415">
        <f>E35+E49</f>
        <v>374448</v>
      </c>
      <c r="F51" s="420"/>
      <c r="G51" s="415">
        <f>G35+G49</f>
        <v>0</v>
      </c>
      <c r="H51" s="420"/>
      <c r="I51" s="415">
        <f>I35+I49</f>
        <v>0</v>
      </c>
      <c r="J51" s="420"/>
      <c r="K51" s="415">
        <f>K35+K49</f>
        <v>0</v>
      </c>
      <c r="L51" s="420"/>
      <c r="M51" s="415">
        <f>M35+M49</f>
        <v>3153104.3880000003</v>
      </c>
      <c r="N51" s="420"/>
      <c r="O51" s="415">
        <f>O35+O49</f>
        <v>35238904.255999997</v>
      </c>
      <c r="P51" s="420"/>
      <c r="Q51" s="415">
        <f>Q35+Q49</f>
        <v>0</v>
      </c>
      <c r="R51" s="420"/>
      <c r="S51" s="415">
        <f>S35+S49</f>
        <v>13716094.706999995</v>
      </c>
      <c r="T51" s="409"/>
      <c r="U51" s="415">
        <f>U35+U49</f>
        <v>0</v>
      </c>
      <c r="V51" s="417"/>
      <c r="W51" s="415">
        <f>W35+W49</f>
        <v>317782551.35100001</v>
      </c>
    </row>
    <row r="52" spans="1:23" x14ac:dyDescent="0.2">
      <c r="A52" s="19"/>
      <c r="B52" s="19"/>
      <c r="C52" s="300"/>
      <c r="D52" s="297"/>
      <c r="E52" s="297"/>
      <c r="F52" s="299"/>
      <c r="G52" s="300"/>
      <c r="H52" s="299"/>
      <c r="I52" s="300"/>
      <c r="J52" s="299"/>
      <c r="K52" s="300"/>
      <c r="L52" s="299"/>
      <c r="M52" s="300"/>
      <c r="N52" s="299"/>
      <c r="O52" s="300"/>
      <c r="P52" s="299"/>
      <c r="Q52" s="300"/>
      <c r="R52" s="299"/>
      <c r="S52" s="300"/>
      <c r="T52" s="296"/>
      <c r="U52" s="296"/>
      <c r="V52" s="154"/>
      <c r="W52" s="154"/>
    </row>
  </sheetData>
  <mergeCells count="17">
    <mergeCell ref="Q14:Q15"/>
    <mergeCell ref="G7:K7"/>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pageSetUpPr fitToPage="1"/>
  </sheetPr>
  <dimension ref="A1:K151"/>
  <sheetViews>
    <sheetView showGridLines="0" zoomScale="90" zoomScaleNormal="90" workbookViewId="0">
      <selection activeCell="C25" sqref="C25"/>
    </sheetView>
  </sheetViews>
  <sheetFormatPr baseColWidth="10" defaultColWidth="10.85546875" defaultRowHeight="12.75" x14ac:dyDescent="0.2"/>
  <cols>
    <col min="1" max="1" width="62.42578125" style="560" customWidth="1"/>
    <col min="2" max="2" width="21.140625" style="37" customWidth="1"/>
    <col min="3" max="3" width="21.28515625" style="37" customWidth="1"/>
    <col min="4" max="4" width="2.42578125" style="560" customWidth="1"/>
    <col min="5" max="5" width="5.42578125" style="560" customWidth="1"/>
    <col min="6" max="6" width="2.28515625" style="560" customWidth="1"/>
    <col min="7" max="7" width="4.42578125" style="560" customWidth="1"/>
    <col min="8" max="8" width="44.7109375" style="560" customWidth="1"/>
    <col min="9" max="9" width="16.5703125" style="154" bestFit="1" customWidth="1"/>
    <col min="10" max="10" width="13.5703125" style="560" customWidth="1"/>
    <col min="11" max="11" width="12.85546875" style="560" bestFit="1" customWidth="1"/>
    <col min="12" max="16384" width="10.85546875" style="560"/>
  </cols>
  <sheetData>
    <row r="1" spans="1:10" x14ac:dyDescent="0.2">
      <c r="A1" s="560" t="str">
        <f>EVPN!A1</f>
        <v>GRUPO VAZQUEZ S.A.E.</v>
      </c>
      <c r="C1" s="184" t="s">
        <v>269</v>
      </c>
      <c r="D1" s="565"/>
    </row>
    <row r="2" spans="1:10" x14ac:dyDescent="0.2">
      <c r="A2" s="192"/>
      <c r="B2" s="35"/>
      <c r="C2" s="35"/>
    </row>
    <row r="3" spans="1:10" hidden="1" x14ac:dyDescent="0.2">
      <c r="A3" s="622"/>
      <c r="B3" s="622"/>
      <c r="C3" s="622"/>
    </row>
    <row r="4" spans="1:10" x14ac:dyDescent="0.2">
      <c r="A4" s="192"/>
      <c r="B4" s="35"/>
      <c r="C4" s="35"/>
    </row>
    <row r="5" spans="1:10" x14ac:dyDescent="0.2">
      <c r="A5" s="192"/>
      <c r="B5" s="35"/>
      <c r="C5" s="35"/>
    </row>
    <row r="6" spans="1:10" x14ac:dyDescent="0.2">
      <c r="A6" s="192"/>
      <c r="B6" s="35"/>
      <c r="C6" s="35"/>
    </row>
    <row r="7" spans="1:10" x14ac:dyDescent="0.2">
      <c r="A7" s="616" t="s">
        <v>864</v>
      </c>
      <c r="B7" s="616"/>
      <c r="C7" s="616"/>
    </row>
    <row r="8" spans="1:10" x14ac:dyDescent="0.2">
      <c r="A8" s="616" t="str">
        <f>BG!A8</f>
        <v>Al 30 de Junio de 2023</v>
      </c>
      <c r="B8" s="616"/>
      <c r="C8" s="616"/>
    </row>
    <row r="9" spans="1:10" x14ac:dyDescent="0.2">
      <c r="A9" s="623" t="s">
        <v>203</v>
      </c>
      <c r="B9" s="623"/>
      <c r="C9" s="623"/>
    </row>
    <row r="10" spans="1:10" x14ac:dyDescent="0.2">
      <c r="A10" s="623" t="s">
        <v>186</v>
      </c>
      <c r="B10" s="623"/>
      <c r="C10" s="623"/>
    </row>
    <row r="11" spans="1:10" x14ac:dyDescent="0.2">
      <c r="A11" s="561"/>
      <c r="B11" s="561"/>
      <c r="C11" s="561"/>
      <c r="J11" s="227"/>
    </row>
    <row r="12" spans="1:10" x14ac:dyDescent="0.2">
      <c r="A12" s="561"/>
      <c r="B12" s="561"/>
      <c r="C12" s="561"/>
      <c r="J12" s="227"/>
    </row>
    <row r="13" spans="1:10" x14ac:dyDescent="0.2">
      <c r="A13" s="191"/>
      <c r="B13" s="464" t="s">
        <v>1053</v>
      </c>
      <c r="C13" s="464" t="s">
        <v>1054</v>
      </c>
      <c r="J13" s="227"/>
    </row>
    <row r="14" spans="1:10" x14ac:dyDescent="0.2">
      <c r="B14" s="301"/>
      <c r="C14" s="301"/>
      <c r="J14" s="227"/>
    </row>
    <row r="15" spans="1:10" x14ac:dyDescent="0.2">
      <c r="A15" s="19" t="s">
        <v>188</v>
      </c>
      <c r="B15" s="154"/>
      <c r="C15" s="154"/>
      <c r="J15" s="227"/>
    </row>
    <row r="16" spans="1:10" x14ac:dyDescent="0.2">
      <c r="A16" s="560" t="s">
        <v>302</v>
      </c>
      <c r="B16" s="154">
        <v>55516506.568999998</v>
      </c>
      <c r="C16" s="30">
        <v>62815421.478</v>
      </c>
      <c r="J16" s="227"/>
    </row>
    <row r="17" spans="1:11" x14ac:dyDescent="0.2">
      <c r="A17" s="560" t="s">
        <v>42</v>
      </c>
      <c r="B17" s="297">
        <v>-46258971.892999999</v>
      </c>
      <c r="C17" s="30">
        <v>-52382407.199000001</v>
      </c>
      <c r="F17" s="29"/>
      <c r="J17" s="227"/>
    </row>
    <row r="18" spans="1:11" x14ac:dyDescent="0.2">
      <c r="A18" s="560" t="s">
        <v>43</v>
      </c>
      <c r="B18" s="154">
        <v>1495943.7150000001</v>
      </c>
      <c r="C18" s="30">
        <v>-7099781.9590078127</v>
      </c>
      <c r="F18" s="29"/>
      <c r="J18" s="227"/>
    </row>
    <row r="19" spans="1:11" x14ac:dyDescent="0.2">
      <c r="A19" s="560" t="s">
        <v>187</v>
      </c>
      <c r="B19" s="154">
        <v>-371449.74300000002</v>
      </c>
      <c r="C19" s="298">
        <v>-1388292.4790000001</v>
      </c>
      <c r="F19" s="29"/>
      <c r="J19" s="227"/>
    </row>
    <row r="20" spans="1:11" x14ac:dyDescent="0.2">
      <c r="A20" s="194" t="s">
        <v>44</v>
      </c>
      <c r="B20" s="286">
        <f>SUM(B16:B19)</f>
        <v>10382028.647999998</v>
      </c>
      <c r="C20" s="286">
        <f>SUM(C16:C19)</f>
        <v>1944939.8409921865</v>
      </c>
      <c r="J20" s="227"/>
    </row>
    <row r="21" spans="1:11" x14ac:dyDescent="0.2">
      <c r="B21" s="193"/>
      <c r="C21" s="154"/>
      <c r="J21" s="227"/>
    </row>
    <row r="22" spans="1:11" x14ac:dyDescent="0.2">
      <c r="A22" s="19" t="s">
        <v>189</v>
      </c>
      <c r="B22" s="193"/>
      <c r="C22" s="154"/>
      <c r="J22" s="227"/>
    </row>
    <row r="23" spans="1:11" ht="12.75" hidden="1" customHeight="1" x14ac:dyDescent="0.2">
      <c r="A23" s="560" t="s">
        <v>45</v>
      </c>
      <c r="B23" s="193"/>
      <c r="C23" s="154"/>
      <c r="F23" s="29"/>
      <c r="J23" s="227"/>
    </row>
    <row r="24" spans="1:11" ht="12.75" hidden="1" customHeight="1" x14ac:dyDescent="0.2">
      <c r="A24" s="560" t="s">
        <v>46</v>
      </c>
      <c r="B24" s="193"/>
      <c r="C24" s="154"/>
      <c r="J24" s="227"/>
    </row>
    <row r="25" spans="1:11" x14ac:dyDescent="0.2">
      <c r="A25" s="560" t="s">
        <v>862</v>
      </c>
      <c r="B25" s="154">
        <v>-3934077.62</v>
      </c>
      <c r="C25" s="30">
        <v>-2680482.4619999998</v>
      </c>
      <c r="J25" s="227"/>
      <c r="K25" s="227"/>
    </row>
    <row r="26" spans="1:11" x14ac:dyDescent="0.2">
      <c r="A26" s="560" t="s">
        <v>863</v>
      </c>
      <c r="B26" s="154">
        <v>2215936.0179999997</v>
      </c>
      <c r="C26" s="30">
        <v>-34408985.681000002</v>
      </c>
      <c r="E26" s="154"/>
      <c r="J26" s="227"/>
    </row>
    <row r="27" spans="1:11" x14ac:dyDescent="0.2">
      <c r="A27" s="194" t="s">
        <v>47</v>
      </c>
      <c r="B27" s="286">
        <f>SUM(B23:B26)</f>
        <v>-1718141.6020000004</v>
      </c>
      <c r="C27" s="286">
        <f>SUM(C23:C26)</f>
        <v>-37089468.142999999</v>
      </c>
      <c r="J27" s="227"/>
    </row>
    <row r="28" spans="1:11" x14ac:dyDescent="0.2">
      <c r="B28" s="193"/>
      <c r="C28" s="154"/>
      <c r="J28" s="227"/>
    </row>
    <row r="29" spans="1:11" x14ac:dyDescent="0.2">
      <c r="A29" s="19" t="s">
        <v>190</v>
      </c>
      <c r="B29" s="193"/>
      <c r="C29" s="154"/>
      <c r="J29" s="227"/>
    </row>
    <row r="30" spans="1:11" x14ac:dyDescent="0.2">
      <c r="A30" s="560" t="s">
        <v>303</v>
      </c>
      <c r="B30" s="154">
        <v>-5380819.1200000001</v>
      </c>
      <c r="C30" s="30">
        <v>37061134.934</v>
      </c>
      <c r="J30" s="227"/>
    </row>
    <row r="31" spans="1:11" x14ac:dyDescent="0.2">
      <c r="A31" s="560" t="s">
        <v>886</v>
      </c>
      <c r="B31" s="154">
        <v>0</v>
      </c>
      <c r="C31" s="30">
        <v>0</v>
      </c>
      <c r="J31" s="227"/>
    </row>
    <row r="32" spans="1:11" x14ac:dyDescent="0.2">
      <c r="A32" s="560" t="s">
        <v>80</v>
      </c>
      <c r="B32" s="154">
        <v>0</v>
      </c>
      <c r="C32" s="30">
        <v>400000</v>
      </c>
      <c r="J32" s="227"/>
    </row>
    <row r="33" spans="1:10" x14ac:dyDescent="0.2">
      <c r="A33" s="560" t="s">
        <v>938</v>
      </c>
      <c r="B33" s="30">
        <v>-2222182.321</v>
      </c>
      <c r="C33" s="30">
        <v>0</v>
      </c>
      <c r="J33" s="227"/>
    </row>
    <row r="34" spans="1:10" x14ac:dyDescent="0.2">
      <c r="A34" s="560" t="s">
        <v>842</v>
      </c>
      <c r="B34" s="154">
        <v>-3660296.4810000001</v>
      </c>
      <c r="C34" s="30">
        <v>-3930302.5090000001</v>
      </c>
      <c r="J34" s="227"/>
    </row>
    <row r="35" spans="1:10" x14ac:dyDescent="0.2">
      <c r="A35" s="194" t="s">
        <v>304</v>
      </c>
      <c r="B35" s="286">
        <f>SUM(B30:B34)</f>
        <v>-11263297.922</v>
      </c>
      <c r="C35" s="286">
        <f>SUM(C30:C34)</f>
        <v>33530832.425000001</v>
      </c>
      <c r="J35" s="227"/>
    </row>
    <row r="36" spans="1:10" x14ac:dyDescent="0.2">
      <c r="A36" s="566"/>
      <c r="B36" s="193"/>
      <c r="C36" s="154"/>
      <c r="J36" s="227"/>
    </row>
    <row r="37" spans="1:10" x14ac:dyDescent="0.2">
      <c r="A37" s="195" t="s">
        <v>81</v>
      </c>
      <c r="B37" s="193">
        <f>B20+B27+B35</f>
        <v>-2599410.876000002</v>
      </c>
      <c r="C37" s="193">
        <f>C20+C27+C35</f>
        <v>-1613695.8770078085</v>
      </c>
      <c r="J37" s="227"/>
    </row>
    <row r="38" spans="1:10" x14ac:dyDescent="0.2">
      <c r="A38" s="195" t="s">
        <v>82</v>
      </c>
      <c r="B38" s="193">
        <v>3019477.2680000002</v>
      </c>
      <c r="C38" s="30">
        <v>956462.45600000001</v>
      </c>
      <c r="J38" s="227"/>
    </row>
    <row r="39" spans="1:10" x14ac:dyDescent="0.2">
      <c r="A39" s="195" t="s">
        <v>83</v>
      </c>
      <c r="B39" s="193">
        <v>982207.84100000001</v>
      </c>
      <c r="C39" s="30">
        <v>975702.11400000006</v>
      </c>
      <c r="J39" s="227"/>
    </row>
    <row r="40" spans="1:10" x14ac:dyDescent="0.2">
      <c r="B40" s="193"/>
      <c r="C40" s="154"/>
      <c r="J40" s="227"/>
    </row>
    <row r="41" spans="1:10" x14ac:dyDescent="0.2">
      <c r="A41" s="194" t="s">
        <v>48</v>
      </c>
      <c r="B41" s="286">
        <f>+SUM(B37:B39)</f>
        <v>1402274.2329999981</v>
      </c>
      <c r="C41" s="286">
        <f>+SUM(C37:C39)</f>
        <v>318468.69299219153</v>
      </c>
      <c r="J41" s="227"/>
    </row>
    <row r="42" spans="1:10" x14ac:dyDescent="0.2">
      <c r="B42" s="33" t="e">
        <v>#REF!</v>
      </c>
      <c r="C42" s="34"/>
      <c r="J42" s="227"/>
    </row>
    <row r="43" spans="1:10" x14ac:dyDescent="0.2">
      <c r="A43" s="560" t="s">
        <v>290</v>
      </c>
      <c r="B43" s="34"/>
      <c r="C43" s="34"/>
      <c r="J43" s="227"/>
    </row>
    <row r="44" spans="1:10" x14ac:dyDescent="0.2">
      <c r="B44" s="34"/>
      <c r="C44" s="34"/>
      <c r="J44" s="227"/>
    </row>
    <row r="45" spans="1:10" x14ac:dyDescent="0.2">
      <c r="B45" s="34"/>
      <c r="C45" s="34"/>
      <c r="J45" s="227"/>
    </row>
    <row r="46" spans="1:10" x14ac:dyDescent="0.2">
      <c r="B46" s="34"/>
      <c r="C46" s="34"/>
      <c r="J46" s="227"/>
    </row>
    <row r="47" spans="1:10" x14ac:dyDescent="0.2">
      <c r="J47" s="227"/>
    </row>
    <row r="48" spans="1:10" x14ac:dyDescent="0.2">
      <c r="J48" s="227"/>
    </row>
    <row r="49" spans="2:10" x14ac:dyDescent="0.2">
      <c r="B49" s="488"/>
      <c r="C49" s="154"/>
      <c r="J49" s="227"/>
    </row>
    <row r="50" spans="2:10" x14ac:dyDescent="0.2">
      <c r="B50" s="154"/>
      <c r="C50" s="154"/>
      <c r="J50" s="227"/>
    </row>
    <row r="51" spans="2:10" x14ac:dyDescent="0.2">
      <c r="B51" s="154"/>
      <c r="C51" s="154"/>
      <c r="J51" s="227"/>
    </row>
    <row r="52" spans="2:10" x14ac:dyDescent="0.2">
      <c r="B52" s="154"/>
      <c r="C52" s="154"/>
      <c r="J52" s="227"/>
    </row>
    <row r="53" spans="2:10" x14ac:dyDescent="0.2">
      <c r="B53" s="154"/>
      <c r="C53" s="154"/>
      <c r="J53" s="227"/>
    </row>
    <row r="54" spans="2:10" x14ac:dyDescent="0.2">
      <c r="B54" s="154"/>
      <c r="C54" s="154"/>
      <c r="J54" s="227"/>
    </row>
    <row r="55" spans="2:10" x14ac:dyDescent="0.2">
      <c r="B55" s="154"/>
      <c r="C55" s="154"/>
      <c r="J55" s="227"/>
    </row>
    <row r="56" spans="2:10" x14ac:dyDescent="0.2">
      <c r="B56" s="154"/>
      <c r="C56" s="154"/>
      <c r="J56" s="227"/>
    </row>
    <row r="57" spans="2:10" x14ac:dyDescent="0.2">
      <c r="B57" s="154"/>
      <c r="C57" s="154"/>
      <c r="J57" s="227"/>
    </row>
    <row r="58" spans="2:10" x14ac:dyDescent="0.2">
      <c r="B58" s="154"/>
      <c r="C58" s="154"/>
      <c r="J58" s="227"/>
    </row>
    <row r="59" spans="2:10" x14ac:dyDescent="0.2">
      <c r="B59" s="154"/>
      <c r="C59" s="154"/>
      <c r="J59" s="227"/>
    </row>
    <row r="60" spans="2:10" x14ac:dyDescent="0.2">
      <c r="B60" s="154"/>
      <c r="C60" s="154"/>
      <c r="J60" s="227"/>
    </row>
    <row r="61" spans="2:10" x14ac:dyDescent="0.2">
      <c r="B61" s="154"/>
      <c r="C61" s="154"/>
      <c r="J61" s="227"/>
    </row>
    <row r="62" spans="2:10" x14ac:dyDescent="0.2">
      <c r="B62" s="154"/>
      <c r="C62" s="154"/>
      <c r="J62" s="227"/>
    </row>
    <row r="63" spans="2:10" x14ac:dyDescent="0.2">
      <c r="B63" s="154"/>
      <c r="C63" s="154"/>
      <c r="J63" s="227"/>
    </row>
    <row r="64" spans="2:10" x14ac:dyDescent="0.2">
      <c r="B64" s="154"/>
      <c r="C64" s="154"/>
      <c r="J64" s="227"/>
    </row>
    <row r="65" spans="2:10" x14ac:dyDescent="0.2">
      <c r="B65" s="154"/>
      <c r="C65" s="154"/>
      <c r="J65" s="227"/>
    </row>
    <row r="66" spans="2:10" x14ac:dyDescent="0.2">
      <c r="B66" s="154"/>
      <c r="C66" s="154"/>
      <c r="J66" s="227"/>
    </row>
    <row r="67" spans="2:10" x14ac:dyDescent="0.2">
      <c r="B67" s="154"/>
      <c r="C67" s="154"/>
      <c r="J67" s="227"/>
    </row>
    <row r="68" spans="2:10" x14ac:dyDescent="0.2">
      <c r="B68" s="154"/>
      <c r="C68" s="154"/>
      <c r="J68" s="227"/>
    </row>
    <row r="69" spans="2:10" x14ac:dyDescent="0.2">
      <c r="B69" s="154"/>
      <c r="C69" s="154"/>
      <c r="J69" s="227"/>
    </row>
    <row r="70" spans="2:10" x14ac:dyDescent="0.2">
      <c r="B70" s="154"/>
      <c r="C70" s="154"/>
      <c r="J70" s="227"/>
    </row>
    <row r="71" spans="2:10" x14ac:dyDescent="0.2">
      <c r="B71" s="154"/>
      <c r="C71" s="154"/>
      <c r="J71" s="227"/>
    </row>
    <row r="72" spans="2:10" x14ac:dyDescent="0.2">
      <c r="B72" s="154"/>
      <c r="C72" s="154"/>
      <c r="J72" s="227"/>
    </row>
    <row r="73" spans="2:10" x14ac:dyDescent="0.2">
      <c r="B73" s="560"/>
      <c r="C73" s="154"/>
      <c r="J73" s="227"/>
    </row>
    <row r="74" spans="2:10" x14ac:dyDescent="0.2">
      <c r="B74" s="560"/>
      <c r="C74" s="154"/>
      <c r="J74" s="227"/>
    </row>
    <row r="75" spans="2:10" x14ac:dyDescent="0.2">
      <c r="B75" s="560"/>
      <c r="C75" s="154"/>
      <c r="J75" s="227"/>
    </row>
    <row r="76" spans="2:10" x14ac:dyDescent="0.2">
      <c r="B76" s="560"/>
      <c r="C76" s="154"/>
      <c r="J76" s="227"/>
    </row>
    <row r="77" spans="2:10" x14ac:dyDescent="0.2">
      <c r="B77" s="560"/>
      <c r="C77" s="154"/>
      <c r="J77" s="227"/>
    </row>
    <row r="78" spans="2:10" x14ac:dyDescent="0.2">
      <c r="B78" s="560"/>
      <c r="C78" s="154"/>
      <c r="J78" s="227"/>
    </row>
    <row r="79" spans="2:10" x14ac:dyDescent="0.2">
      <c r="B79" s="560"/>
      <c r="C79" s="154"/>
      <c r="J79" s="227"/>
    </row>
    <row r="80" spans="2:10" x14ac:dyDescent="0.2">
      <c r="B80" s="560"/>
      <c r="C80" s="154"/>
      <c r="J80" s="227"/>
    </row>
    <row r="81" spans="2:10" x14ac:dyDescent="0.2">
      <c r="B81" s="560"/>
      <c r="C81" s="154"/>
      <c r="J81" s="227"/>
    </row>
    <row r="82" spans="2:10" x14ac:dyDescent="0.2">
      <c r="B82" s="560"/>
      <c r="C82" s="154"/>
      <c r="J82" s="227"/>
    </row>
    <row r="83" spans="2:10" x14ac:dyDescent="0.2">
      <c r="B83" s="560"/>
      <c r="C83" s="154"/>
      <c r="J83" s="227"/>
    </row>
    <row r="84" spans="2:10" x14ac:dyDescent="0.2">
      <c r="B84" s="560"/>
      <c r="C84" s="154"/>
      <c r="J84" s="227"/>
    </row>
    <row r="85" spans="2:10" x14ac:dyDescent="0.2">
      <c r="B85" s="560"/>
      <c r="C85" s="154"/>
      <c r="J85" s="227"/>
    </row>
    <row r="86" spans="2:10" x14ac:dyDescent="0.2">
      <c r="B86" s="560"/>
      <c r="C86" s="154"/>
      <c r="J86" s="227"/>
    </row>
    <row r="87" spans="2:10" x14ac:dyDescent="0.2">
      <c r="B87" s="560"/>
      <c r="C87" s="154"/>
      <c r="J87" s="227"/>
    </row>
    <row r="88" spans="2:10" x14ac:dyDescent="0.2">
      <c r="B88" s="560"/>
      <c r="C88" s="154"/>
      <c r="J88" s="227"/>
    </row>
    <row r="89" spans="2:10" x14ac:dyDescent="0.2">
      <c r="B89" s="560"/>
      <c r="C89" s="154"/>
      <c r="J89" s="227"/>
    </row>
    <row r="90" spans="2:10" x14ac:dyDescent="0.2">
      <c r="B90" s="560"/>
      <c r="C90" s="154"/>
      <c r="J90" s="227"/>
    </row>
    <row r="91" spans="2:10" x14ac:dyDescent="0.2">
      <c r="B91" s="560"/>
      <c r="C91" s="154"/>
      <c r="J91" s="227"/>
    </row>
    <row r="92" spans="2:10" x14ac:dyDescent="0.2">
      <c r="B92" s="560"/>
      <c r="C92" s="154"/>
      <c r="I92" s="560"/>
    </row>
    <row r="93" spans="2:10" x14ac:dyDescent="0.2">
      <c r="B93" s="560"/>
      <c r="C93" s="154"/>
      <c r="I93" s="560"/>
    </row>
    <row r="94" spans="2:10" x14ac:dyDescent="0.2">
      <c r="B94" s="560"/>
      <c r="C94" s="154"/>
      <c r="I94" s="560"/>
    </row>
    <row r="95" spans="2:10" x14ac:dyDescent="0.2">
      <c r="B95" s="560"/>
      <c r="C95" s="154"/>
      <c r="I95" s="560"/>
    </row>
    <row r="96" spans="2:10" x14ac:dyDescent="0.2">
      <c r="B96" s="560"/>
      <c r="C96" s="154"/>
      <c r="I96" s="560"/>
    </row>
    <row r="97" spans="2:9" x14ac:dyDescent="0.2">
      <c r="B97" s="560"/>
      <c r="C97" s="154"/>
      <c r="I97" s="560"/>
    </row>
    <row r="98" spans="2:9" x14ac:dyDescent="0.2">
      <c r="B98" s="560"/>
      <c r="C98" s="154"/>
      <c r="I98" s="560"/>
    </row>
    <row r="99" spans="2:9" x14ac:dyDescent="0.2">
      <c r="B99" s="560"/>
      <c r="C99" s="154"/>
      <c r="I99" s="560"/>
    </row>
    <row r="100" spans="2:9" x14ac:dyDescent="0.2">
      <c r="B100" s="560"/>
      <c r="C100" s="154"/>
      <c r="I100" s="560"/>
    </row>
    <row r="101" spans="2:9" x14ac:dyDescent="0.2">
      <c r="B101" s="560"/>
      <c r="C101" s="154"/>
      <c r="I101" s="560"/>
    </row>
    <row r="102" spans="2:9" x14ac:dyDescent="0.2">
      <c r="B102" s="560"/>
      <c r="C102" s="154"/>
      <c r="I102" s="560"/>
    </row>
    <row r="103" spans="2:9" x14ac:dyDescent="0.2">
      <c r="B103" s="560"/>
      <c r="C103" s="154"/>
      <c r="I103" s="560"/>
    </row>
    <row r="104" spans="2:9" x14ac:dyDescent="0.2">
      <c r="B104" s="560"/>
      <c r="C104" s="154"/>
      <c r="I104" s="560"/>
    </row>
    <row r="105" spans="2:9" x14ac:dyDescent="0.2">
      <c r="B105" s="560"/>
      <c r="C105" s="154"/>
      <c r="I105" s="560"/>
    </row>
    <row r="106" spans="2:9" x14ac:dyDescent="0.2">
      <c r="B106" s="560"/>
      <c r="C106" s="154"/>
      <c r="I106" s="560"/>
    </row>
    <row r="107" spans="2:9" x14ac:dyDescent="0.2">
      <c r="B107" s="560"/>
      <c r="C107" s="154"/>
      <c r="I107" s="560"/>
    </row>
    <row r="108" spans="2:9" x14ac:dyDescent="0.2">
      <c r="B108" s="560"/>
      <c r="C108" s="154"/>
      <c r="I108" s="560"/>
    </row>
    <row r="109" spans="2:9" x14ac:dyDescent="0.2">
      <c r="B109" s="560"/>
      <c r="C109" s="154"/>
      <c r="I109" s="560"/>
    </row>
    <row r="110" spans="2:9" x14ac:dyDescent="0.2">
      <c r="B110" s="560"/>
      <c r="C110" s="154"/>
      <c r="I110" s="560"/>
    </row>
    <row r="111" spans="2:9" x14ac:dyDescent="0.2">
      <c r="B111" s="560"/>
      <c r="C111" s="154"/>
      <c r="I111" s="560"/>
    </row>
    <row r="112" spans="2:9" x14ac:dyDescent="0.2">
      <c r="B112" s="560"/>
      <c r="C112" s="154"/>
      <c r="I112" s="560"/>
    </row>
    <row r="113" spans="2:9" x14ac:dyDescent="0.2">
      <c r="B113" s="560"/>
      <c r="C113" s="154"/>
      <c r="I113" s="560"/>
    </row>
    <row r="114" spans="2:9" x14ac:dyDescent="0.2">
      <c r="B114" s="560"/>
      <c r="C114" s="154"/>
      <c r="I114" s="560"/>
    </row>
    <row r="115" spans="2:9" x14ac:dyDescent="0.2">
      <c r="B115" s="560"/>
      <c r="C115" s="154"/>
      <c r="I115" s="560"/>
    </row>
    <row r="116" spans="2:9" x14ac:dyDescent="0.2">
      <c r="B116" s="560"/>
      <c r="C116" s="154"/>
      <c r="I116" s="560"/>
    </row>
    <row r="117" spans="2:9" x14ac:dyDescent="0.2">
      <c r="B117" s="560"/>
      <c r="C117" s="154"/>
      <c r="I117" s="560"/>
    </row>
    <row r="118" spans="2:9" x14ac:dyDescent="0.2">
      <c r="B118" s="560"/>
      <c r="C118" s="154"/>
      <c r="I118" s="560"/>
    </row>
    <row r="119" spans="2:9" x14ac:dyDescent="0.2">
      <c r="B119" s="560"/>
      <c r="C119" s="154"/>
      <c r="I119" s="560"/>
    </row>
    <row r="120" spans="2:9" x14ac:dyDescent="0.2">
      <c r="B120" s="560"/>
      <c r="C120" s="154"/>
      <c r="I120" s="560"/>
    </row>
    <row r="121" spans="2:9" x14ac:dyDescent="0.2">
      <c r="B121" s="560"/>
      <c r="C121" s="154"/>
      <c r="I121" s="560"/>
    </row>
    <row r="122" spans="2:9" x14ac:dyDescent="0.2">
      <c r="B122" s="560"/>
      <c r="C122" s="154"/>
      <c r="I122" s="560"/>
    </row>
    <row r="123" spans="2:9" x14ac:dyDescent="0.2">
      <c r="B123" s="560"/>
      <c r="C123" s="154"/>
      <c r="I123" s="560"/>
    </row>
    <row r="124" spans="2:9" x14ac:dyDescent="0.2">
      <c r="B124" s="560"/>
      <c r="C124" s="154"/>
      <c r="I124" s="560"/>
    </row>
    <row r="125" spans="2:9" x14ac:dyDescent="0.2">
      <c r="B125" s="560"/>
      <c r="C125" s="154"/>
      <c r="I125" s="560"/>
    </row>
    <row r="126" spans="2:9" x14ac:dyDescent="0.2">
      <c r="B126" s="560"/>
      <c r="C126" s="154"/>
      <c r="I126" s="560"/>
    </row>
    <row r="127" spans="2:9" x14ac:dyDescent="0.2">
      <c r="B127" s="560"/>
      <c r="C127" s="154"/>
      <c r="I127" s="560"/>
    </row>
    <row r="128" spans="2:9" x14ac:dyDescent="0.2">
      <c r="B128" s="560"/>
      <c r="C128" s="154"/>
      <c r="I128" s="560"/>
    </row>
    <row r="129" spans="2:9" x14ac:dyDescent="0.2">
      <c r="B129" s="560"/>
      <c r="C129" s="154"/>
      <c r="I129" s="560"/>
    </row>
    <row r="130" spans="2:9" x14ac:dyDescent="0.2">
      <c r="B130" s="560"/>
      <c r="C130" s="154"/>
      <c r="I130" s="560"/>
    </row>
    <row r="131" spans="2:9" x14ac:dyDescent="0.2">
      <c r="B131" s="560"/>
      <c r="C131" s="154"/>
      <c r="I131" s="560"/>
    </row>
    <row r="132" spans="2:9" x14ac:dyDescent="0.2">
      <c r="B132" s="560"/>
      <c r="C132" s="154"/>
      <c r="I132" s="560"/>
    </row>
    <row r="133" spans="2:9" x14ac:dyDescent="0.2">
      <c r="B133" s="560"/>
      <c r="C133" s="154"/>
      <c r="I133" s="560"/>
    </row>
    <row r="134" spans="2:9" x14ac:dyDescent="0.2">
      <c r="B134" s="560"/>
      <c r="C134" s="154"/>
      <c r="I134" s="560"/>
    </row>
    <row r="135" spans="2:9" x14ac:dyDescent="0.2">
      <c r="B135" s="560"/>
      <c r="C135" s="154"/>
      <c r="I135" s="560"/>
    </row>
    <row r="136" spans="2:9" x14ac:dyDescent="0.2">
      <c r="B136" s="560"/>
      <c r="C136" s="154"/>
      <c r="I136" s="560"/>
    </row>
    <row r="137" spans="2:9" x14ac:dyDescent="0.2">
      <c r="B137" s="560"/>
      <c r="C137" s="154"/>
      <c r="I137" s="560"/>
    </row>
    <row r="138" spans="2:9" x14ac:dyDescent="0.2">
      <c r="B138" s="560"/>
      <c r="C138" s="154"/>
      <c r="I138" s="560"/>
    </row>
    <row r="139" spans="2:9" x14ac:dyDescent="0.2">
      <c r="B139" s="560"/>
      <c r="C139" s="154"/>
      <c r="I139" s="560"/>
    </row>
    <row r="140" spans="2:9" x14ac:dyDescent="0.2">
      <c r="B140" s="560"/>
      <c r="C140" s="154"/>
      <c r="I140" s="560"/>
    </row>
    <row r="141" spans="2:9" x14ac:dyDescent="0.2">
      <c r="B141" s="560"/>
      <c r="C141" s="154"/>
      <c r="I141" s="560"/>
    </row>
    <row r="142" spans="2:9" x14ac:dyDescent="0.2">
      <c r="B142" s="560"/>
      <c r="C142" s="154"/>
      <c r="I142" s="560"/>
    </row>
    <row r="143" spans="2:9" x14ac:dyDescent="0.2">
      <c r="B143" s="560"/>
      <c r="C143" s="154"/>
      <c r="I143" s="560"/>
    </row>
    <row r="144" spans="2:9" x14ac:dyDescent="0.2">
      <c r="B144" s="560"/>
      <c r="C144" s="154"/>
      <c r="I144" s="560"/>
    </row>
    <row r="145" spans="2:9" x14ac:dyDescent="0.2">
      <c r="B145" s="560"/>
      <c r="C145" s="154"/>
      <c r="I145" s="560"/>
    </row>
    <row r="146" spans="2:9" x14ac:dyDescent="0.2">
      <c r="B146" s="560"/>
      <c r="C146" s="154"/>
      <c r="I146" s="560"/>
    </row>
    <row r="147" spans="2:9" x14ac:dyDescent="0.2">
      <c r="B147" s="560"/>
      <c r="C147" s="154"/>
      <c r="I147" s="560"/>
    </row>
    <row r="148" spans="2:9" x14ac:dyDescent="0.2">
      <c r="B148" s="560"/>
      <c r="C148" s="154"/>
      <c r="I148" s="560"/>
    </row>
    <row r="149" spans="2:9" x14ac:dyDescent="0.2">
      <c r="B149" s="560"/>
      <c r="C149" s="154"/>
      <c r="I149" s="560"/>
    </row>
    <row r="150" spans="2:9" x14ac:dyDescent="0.2">
      <c r="B150" s="560"/>
      <c r="C150" s="154"/>
      <c r="I150" s="560"/>
    </row>
    <row r="151" spans="2:9" x14ac:dyDescent="0.2">
      <c r="B151" s="560"/>
      <c r="C151" s="154"/>
      <c r="I151" s="560"/>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18"/>
  <sheetViews>
    <sheetView showGridLines="0" topLeftCell="A13" zoomScale="90" zoomScaleNormal="90" workbookViewId="0">
      <selection activeCell="A17" sqref="A17:I17"/>
    </sheetView>
  </sheetViews>
  <sheetFormatPr baseColWidth="10" defaultColWidth="11.42578125" defaultRowHeight="12.75" x14ac:dyDescent="0.2"/>
  <cols>
    <col min="1" max="8" width="11.42578125" style="213"/>
    <col min="9" max="9" width="21.140625" style="213" customWidth="1"/>
    <col min="10" max="16384" width="11.42578125" style="213"/>
  </cols>
  <sheetData>
    <row r="1" spans="1:19" ht="15" customHeight="1" x14ac:dyDescent="0.2">
      <c r="A1" s="213" t="str">
        <f>Indice!C1</f>
        <v>GRUPO VAZQUEZ S.A.E.</v>
      </c>
      <c r="I1" s="270" t="s">
        <v>101</v>
      </c>
    </row>
    <row r="5" spans="1:19" ht="15" customHeight="1" x14ac:dyDescent="0.2">
      <c r="A5" s="22"/>
      <c r="B5" s="22"/>
      <c r="C5" s="22"/>
      <c r="D5" s="22"/>
      <c r="E5" s="22"/>
      <c r="F5" s="22"/>
      <c r="G5" s="22"/>
      <c r="H5" s="22"/>
      <c r="I5" s="22"/>
    </row>
    <row r="6" spans="1:19" ht="15" customHeight="1" x14ac:dyDescent="0.2">
      <c r="A6" s="115" t="s">
        <v>722</v>
      </c>
      <c r="B6" s="115"/>
      <c r="C6" s="115"/>
      <c r="D6" s="115"/>
      <c r="E6" s="115"/>
      <c r="F6" s="115"/>
      <c r="G6" s="115"/>
      <c r="H6" s="115" t="str">
        <f>+BG!A8</f>
        <v>Al 30 de Junio de 2023</v>
      </c>
      <c r="I6" s="115"/>
      <c r="J6" s="2"/>
      <c r="K6" s="2"/>
      <c r="L6" s="2"/>
    </row>
    <row r="7" spans="1:19" ht="15" customHeight="1" x14ac:dyDescent="0.2">
      <c r="A7" s="518" t="s">
        <v>1028</v>
      </c>
      <c r="B7" s="116"/>
      <c r="C7" s="116"/>
      <c r="D7" s="116"/>
      <c r="E7" s="116"/>
      <c r="F7" s="116"/>
      <c r="G7" s="116"/>
      <c r="H7" s="116"/>
      <c r="I7" s="116"/>
      <c r="J7" s="2"/>
      <c r="K7" s="2"/>
      <c r="L7" s="2"/>
    </row>
    <row r="8" spans="1:19" s="170" customFormat="1" ht="15" customHeight="1" x14ac:dyDescent="0.2">
      <c r="A8" s="624"/>
      <c r="B8" s="624"/>
      <c r="C8" s="624"/>
      <c r="D8" s="624"/>
      <c r="E8" s="624"/>
      <c r="F8" s="624"/>
      <c r="G8" s="624"/>
      <c r="H8" s="624"/>
      <c r="I8" s="624"/>
      <c r="J8" s="197"/>
      <c r="K8" s="197"/>
      <c r="L8" s="197"/>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2" t="s">
        <v>0</v>
      </c>
      <c r="B11" s="113"/>
      <c r="C11" s="113"/>
      <c r="D11" s="113"/>
      <c r="E11" s="113"/>
      <c r="F11" s="113"/>
      <c r="G11" s="113"/>
      <c r="H11" s="113"/>
      <c r="I11" s="114"/>
      <c r="J11" s="625"/>
      <c r="K11" s="625"/>
      <c r="L11" s="625"/>
    </row>
    <row r="12" spans="1:19" ht="29.25" customHeight="1" x14ac:dyDescent="0.2">
      <c r="A12" s="626" t="s">
        <v>118</v>
      </c>
      <c r="B12" s="627"/>
      <c r="C12" s="627"/>
      <c r="D12" s="627"/>
      <c r="E12" s="627"/>
      <c r="F12" s="627"/>
      <c r="G12" s="627"/>
      <c r="H12" s="627"/>
      <c r="I12" s="628"/>
    </row>
    <row r="13" spans="1:19" ht="59.25" customHeight="1" x14ac:dyDescent="0.2">
      <c r="A13" s="629" t="s">
        <v>758</v>
      </c>
      <c r="B13" s="629"/>
      <c r="C13" s="629"/>
      <c r="D13" s="629"/>
      <c r="E13" s="629"/>
      <c r="F13" s="629"/>
      <c r="G13" s="629"/>
      <c r="H13" s="629"/>
      <c r="I13" s="630"/>
      <c r="J13" s="1"/>
      <c r="K13" s="2"/>
      <c r="L13" s="1"/>
    </row>
    <row r="14" spans="1:19" ht="71.25" customHeight="1" x14ac:dyDescent="0.2">
      <c r="A14" s="629" t="s">
        <v>760</v>
      </c>
      <c r="B14" s="629"/>
      <c r="C14" s="629"/>
      <c r="D14" s="629"/>
      <c r="E14" s="629"/>
      <c r="F14" s="629"/>
      <c r="G14" s="629"/>
      <c r="H14" s="629"/>
      <c r="I14" s="630"/>
      <c r="K14" s="435"/>
      <c r="L14" s="435"/>
      <c r="M14" s="435"/>
      <c r="N14" s="435"/>
      <c r="O14" s="435"/>
      <c r="P14" s="435"/>
      <c r="Q14" s="435"/>
      <c r="R14" s="435"/>
      <c r="S14" s="435"/>
    </row>
    <row r="15" spans="1:19" ht="27.75" customHeight="1" x14ac:dyDescent="0.2">
      <c r="A15" s="629" t="s">
        <v>761</v>
      </c>
      <c r="B15" s="629"/>
      <c r="C15" s="629"/>
      <c r="D15" s="629"/>
      <c r="E15" s="629"/>
      <c r="F15" s="629"/>
      <c r="G15" s="629"/>
      <c r="H15" s="629"/>
      <c r="I15" s="630"/>
      <c r="K15" s="631"/>
      <c r="L15" s="631"/>
      <c r="M15" s="631"/>
      <c r="N15" s="631"/>
      <c r="O15" s="631"/>
      <c r="P15" s="631"/>
      <c r="Q15" s="631"/>
      <c r="R15" s="631"/>
      <c r="S15" s="631"/>
    </row>
    <row r="16" spans="1:19" ht="30" customHeight="1" x14ac:dyDescent="0.2">
      <c r="A16" s="629" t="s">
        <v>841</v>
      </c>
      <c r="B16" s="629"/>
      <c r="C16" s="629"/>
      <c r="D16" s="629"/>
      <c r="E16" s="629"/>
      <c r="F16" s="629"/>
      <c r="G16" s="629"/>
      <c r="H16" s="629"/>
      <c r="I16" s="630"/>
      <c r="K16" s="631"/>
      <c r="L16" s="631"/>
      <c r="M16" s="631"/>
      <c r="N16" s="631"/>
      <c r="O16" s="631"/>
      <c r="P16" s="631"/>
      <c r="Q16" s="631"/>
      <c r="R16" s="631"/>
      <c r="S16" s="631"/>
    </row>
    <row r="17" spans="1:19" ht="71.25" customHeight="1" x14ac:dyDescent="0.2">
      <c r="A17" s="629" t="s">
        <v>759</v>
      </c>
      <c r="B17" s="629"/>
      <c r="C17" s="629"/>
      <c r="D17" s="629"/>
      <c r="E17" s="629"/>
      <c r="F17" s="629"/>
      <c r="G17" s="629"/>
      <c r="H17" s="629"/>
      <c r="I17" s="630"/>
      <c r="K17" s="631"/>
      <c r="L17" s="631"/>
      <c r="M17" s="631"/>
      <c r="N17" s="631"/>
      <c r="O17" s="631"/>
      <c r="P17" s="631"/>
      <c r="Q17" s="631"/>
      <c r="R17" s="631"/>
      <c r="S17" s="631"/>
    </row>
    <row r="18" spans="1:19" ht="15" customHeight="1" x14ac:dyDescent="0.2">
      <c r="A18" s="107"/>
      <c r="B18" s="150"/>
      <c r="C18" s="150"/>
      <c r="D18" s="150"/>
      <c r="E18" s="150"/>
      <c r="F18" s="150"/>
      <c r="G18" s="150"/>
      <c r="H18" s="150"/>
      <c r="I18" s="302"/>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82"/>
  <sheetViews>
    <sheetView showGridLines="0" zoomScale="90" zoomScaleNormal="90" workbookViewId="0">
      <selection activeCell="K49" sqref="K49"/>
    </sheetView>
  </sheetViews>
  <sheetFormatPr baseColWidth="10" defaultColWidth="11.42578125" defaultRowHeight="12.75" x14ac:dyDescent="0.2"/>
  <cols>
    <col min="1" max="1" width="31.42578125" style="213" customWidth="1"/>
    <col min="2" max="2" width="14.85546875" style="213" customWidth="1"/>
    <col min="3" max="3" width="15.42578125" style="213" customWidth="1"/>
    <col min="4" max="5" width="11.42578125" style="213"/>
    <col min="6" max="6" width="14.42578125" style="213" customWidth="1"/>
    <col min="7" max="7" width="15.42578125" style="213" customWidth="1"/>
    <col min="8" max="8" width="11.42578125" style="213"/>
    <col min="9" max="9" width="16.85546875" style="213" customWidth="1"/>
    <col min="10" max="16384" width="11.42578125" style="213"/>
  </cols>
  <sheetData>
    <row r="1" spans="1:10" ht="15" customHeight="1" x14ac:dyDescent="0.2">
      <c r="A1" s="213" t="str">
        <f>Indice!C1</f>
        <v>GRUPO VAZQUEZ S.A.E.</v>
      </c>
      <c r="I1" s="270" t="s">
        <v>101</v>
      </c>
    </row>
    <row r="2" spans="1:10" ht="15" customHeight="1" x14ac:dyDescent="0.2"/>
    <row r="3" spans="1:10" ht="15" customHeight="1" x14ac:dyDescent="0.2"/>
    <row r="4" spans="1:10" ht="15" customHeight="1" x14ac:dyDescent="0.2"/>
    <row r="5" spans="1:10" ht="15" customHeight="1" x14ac:dyDescent="0.2"/>
    <row r="6" spans="1:10" s="170" customFormat="1" ht="15" customHeight="1" x14ac:dyDescent="0.2">
      <c r="A6" s="632" t="s">
        <v>1</v>
      </c>
      <c r="B6" s="607"/>
      <c r="C6" s="607"/>
      <c r="D6" s="607"/>
      <c r="E6" s="607"/>
      <c r="F6" s="607"/>
      <c r="G6" s="607"/>
      <c r="H6" s="607"/>
      <c r="I6" s="633"/>
    </row>
    <row r="7" spans="1:10" s="170" customFormat="1" ht="25.5" customHeight="1" x14ac:dyDescent="0.2">
      <c r="A7" s="643" t="s">
        <v>119</v>
      </c>
      <c r="B7" s="644"/>
      <c r="C7" s="644"/>
      <c r="D7" s="644"/>
      <c r="E7" s="644"/>
      <c r="F7" s="644"/>
      <c r="G7" s="644"/>
      <c r="H7" s="644"/>
      <c r="I7" s="645"/>
      <c r="J7" s="31"/>
    </row>
    <row r="8" spans="1:10" s="170" customFormat="1" ht="15" customHeight="1" x14ac:dyDescent="0.2">
      <c r="A8" s="106"/>
      <c r="B8" s="213"/>
      <c r="C8" s="213"/>
      <c r="D8" s="213"/>
      <c r="E8" s="213"/>
      <c r="F8" s="213"/>
      <c r="G8" s="213"/>
      <c r="H8" s="213"/>
      <c r="I8" s="209"/>
    </row>
    <row r="9" spans="1:10" s="170" customFormat="1" ht="15" customHeight="1" x14ac:dyDescent="0.2">
      <c r="A9" s="646" t="s">
        <v>143</v>
      </c>
      <c r="B9" s="647"/>
      <c r="C9" s="647"/>
      <c r="D9" s="647"/>
      <c r="E9" s="647"/>
      <c r="F9" s="647"/>
      <c r="G9" s="647"/>
      <c r="H9" s="647"/>
      <c r="I9" s="648"/>
      <c r="J9" s="31"/>
    </row>
    <row r="10" spans="1:10" s="170" customFormat="1" ht="55.5" customHeight="1" x14ac:dyDescent="0.2">
      <c r="A10" s="637" t="s">
        <v>751</v>
      </c>
      <c r="B10" s="638"/>
      <c r="C10" s="638"/>
      <c r="D10" s="638"/>
      <c r="E10" s="638"/>
      <c r="F10" s="638"/>
      <c r="G10" s="638"/>
      <c r="H10" s="638"/>
      <c r="I10" s="639"/>
    </row>
    <row r="11" spans="1:10" s="170" customFormat="1" ht="15" customHeight="1" x14ac:dyDescent="0.2">
      <c r="A11" s="303"/>
      <c r="B11" s="304"/>
      <c r="C11" s="304"/>
      <c r="D11" s="304"/>
      <c r="E11" s="304"/>
      <c r="F11" s="304"/>
      <c r="G11" s="304"/>
      <c r="H11" s="304"/>
      <c r="I11" s="305"/>
    </row>
    <row r="12" spans="1:10" s="170" customFormat="1" ht="15" customHeight="1" x14ac:dyDescent="0.2">
      <c r="A12" s="634" t="s">
        <v>87</v>
      </c>
      <c r="B12" s="635"/>
      <c r="C12" s="635"/>
      <c r="D12" s="635"/>
      <c r="E12" s="635"/>
      <c r="F12" s="635"/>
      <c r="G12" s="635"/>
      <c r="H12" s="635"/>
      <c r="I12" s="636"/>
      <c r="J12" s="31"/>
    </row>
    <row r="13" spans="1:10" s="170" customFormat="1" ht="42.75" customHeight="1" x14ac:dyDescent="0.2">
      <c r="A13" s="640" t="s">
        <v>120</v>
      </c>
      <c r="B13" s="641"/>
      <c r="C13" s="641"/>
      <c r="D13" s="641"/>
      <c r="E13" s="641"/>
      <c r="F13" s="641"/>
      <c r="G13" s="641"/>
      <c r="H13" s="641"/>
      <c r="I13" s="642"/>
    </row>
    <row r="14" spans="1:10" s="170" customFormat="1" ht="15" customHeight="1" x14ac:dyDescent="0.2">
      <c r="A14" s="652"/>
      <c r="B14" s="653"/>
      <c r="C14" s="653"/>
      <c r="D14" s="653"/>
      <c r="E14" s="653"/>
      <c r="F14" s="653"/>
      <c r="G14" s="653"/>
      <c r="H14" s="653"/>
      <c r="I14" s="654"/>
    </row>
    <row r="15" spans="1:10" s="170" customFormat="1" ht="15" customHeight="1" x14ac:dyDescent="0.2">
      <c r="A15" s="634" t="s">
        <v>88</v>
      </c>
      <c r="B15" s="635"/>
      <c r="C15" s="635"/>
      <c r="D15" s="635"/>
      <c r="E15" s="635"/>
      <c r="F15" s="635"/>
      <c r="G15" s="635"/>
      <c r="H15" s="635"/>
      <c r="I15" s="636"/>
      <c r="J15" s="31"/>
    </row>
    <row r="16" spans="1:10" s="170" customFormat="1" ht="15" customHeight="1" x14ac:dyDescent="0.2">
      <c r="A16" s="640" t="s">
        <v>896</v>
      </c>
      <c r="B16" s="641"/>
      <c r="C16" s="641"/>
      <c r="D16" s="641"/>
      <c r="E16" s="641"/>
      <c r="F16" s="641"/>
      <c r="G16" s="641"/>
      <c r="H16" s="641"/>
      <c r="I16" s="642"/>
    </row>
    <row r="17" spans="1:10" s="170" customFormat="1" ht="28.5" customHeight="1" x14ac:dyDescent="0.2">
      <c r="A17" s="640" t="s">
        <v>121</v>
      </c>
      <c r="B17" s="641"/>
      <c r="C17" s="641"/>
      <c r="D17" s="641"/>
      <c r="E17" s="641"/>
      <c r="F17" s="641"/>
      <c r="G17" s="641"/>
      <c r="H17" s="641"/>
      <c r="I17" s="642"/>
    </row>
    <row r="18" spans="1:10" s="170" customFormat="1" ht="15" customHeight="1" thickBot="1" x14ac:dyDescent="0.25">
      <c r="A18" s="306"/>
      <c r="B18" s="666" t="s">
        <v>1053</v>
      </c>
      <c r="C18" s="666"/>
      <c r="D18" s="666"/>
      <c r="E18" s="453"/>
      <c r="F18" s="453"/>
      <c r="G18" s="55"/>
      <c r="H18" s="213"/>
      <c r="I18" s="209"/>
    </row>
    <row r="19" spans="1:10" s="170" customFormat="1" ht="44.25" customHeight="1" x14ac:dyDescent="0.2">
      <c r="A19" s="306"/>
      <c r="B19" s="667"/>
      <c r="C19" s="667"/>
      <c r="D19" s="667"/>
      <c r="E19" s="556" t="s">
        <v>837</v>
      </c>
      <c r="F19" s="556" t="s">
        <v>838</v>
      </c>
      <c r="G19" s="55"/>
      <c r="H19" s="213"/>
      <c r="I19" s="209"/>
      <c r="J19" s="307"/>
    </row>
    <row r="20" spans="1:10" s="170" customFormat="1" ht="15" customHeight="1" x14ac:dyDescent="0.2">
      <c r="A20" s="306"/>
      <c r="B20" s="657" t="s">
        <v>839</v>
      </c>
      <c r="C20" s="657"/>
      <c r="D20" s="657"/>
      <c r="E20" s="563">
        <v>7258.03</v>
      </c>
      <c r="F20" s="454"/>
      <c r="H20" s="213"/>
      <c r="I20" s="209"/>
    </row>
    <row r="21" spans="1:10" s="170" customFormat="1" ht="15" customHeight="1" thickBot="1" x14ac:dyDescent="0.25">
      <c r="A21" s="306"/>
      <c r="B21" s="658" t="s">
        <v>840</v>
      </c>
      <c r="C21" s="658"/>
      <c r="D21" s="658"/>
      <c r="E21" s="455"/>
      <c r="F21" s="564">
        <v>7262.6</v>
      </c>
      <c r="H21" s="213"/>
      <c r="I21" s="209"/>
      <c r="J21" s="55"/>
    </row>
    <row r="22" spans="1:10" s="170" customFormat="1" ht="15" customHeight="1" thickBot="1" x14ac:dyDescent="0.25">
      <c r="A22" s="306"/>
      <c r="B22" s="655" t="s">
        <v>947</v>
      </c>
      <c r="C22" s="655"/>
      <c r="D22" s="655"/>
      <c r="E22" s="453"/>
      <c r="F22" s="453"/>
      <c r="G22" s="55"/>
      <c r="H22" s="213"/>
      <c r="I22" s="209"/>
      <c r="J22" s="55"/>
    </row>
    <row r="23" spans="1:10" s="170" customFormat="1" ht="39.75" customHeight="1" x14ac:dyDescent="0.2">
      <c r="A23" s="306"/>
      <c r="B23" s="656"/>
      <c r="C23" s="656"/>
      <c r="D23" s="656"/>
      <c r="E23" s="556" t="s">
        <v>837</v>
      </c>
      <c r="F23" s="556" t="s">
        <v>838</v>
      </c>
      <c r="G23" s="55"/>
      <c r="H23" s="213"/>
      <c r="I23" s="209"/>
      <c r="J23" s="55"/>
    </row>
    <row r="24" spans="1:10" s="170" customFormat="1" ht="15" customHeight="1" x14ac:dyDescent="0.2">
      <c r="A24" s="306"/>
      <c r="B24" s="657" t="s">
        <v>839</v>
      </c>
      <c r="C24" s="657"/>
      <c r="D24" s="657"/>
      <c r="E24" s="563">
        <v>7322.9</v>
      </c>
      <c r="F24" s="454"/>
      <c r="G24" s="55"/>
      <c r="H24" s="213"/>
      <c r="I24" s="209"/>
    </row>
    <row r="25" spans="1:10" s="170" customFormat="1" ht="15" customHeight="1" thickBot="1" x14ac:dyDescent="0.25">
      <c r="A25" s="306"/>
      <c r="B25" s="658" t="s">
        <v>840</v>
      </c>
      <c r="C25" s="658"/>
      <c r="D25" s="658"/>
      <c r="E25" s="455"/>
      <c r="F25" s="564">
        <v>7339.62</v>
      </c>
      <c r="G25" s="55"/>
      <c r="H25" s="55"/>
      <c r="I25" s="308"/>
    </row>
    <row r="26" spans="1:10" s="170" customFormat="1" ht="15" customHeight="1" x14ac:dyDescent="0.2">
      <c r="A26" s="306"/>
      <c r="G26" s="55"/>
      <c r="H26" s="55"/>
      <c r="I26" s="308"/>
      <c r="J26" s="55"/>
    </row>
    <row r="27" spans="1:10" s="170" customFormat="1" ht="15" customHeight="1" x14ac:dyDescent="0.2">
      <c r="A27" s="210"/>
      <c r="B27" s="211"/>
      <c r="C27" s="211"/>
      <c r="D27" s="211"/>
      <c r="E27" s="211"/>
      <c r="F27" s="211"/>
      <c r="G27" s="211"/>
      <c r="H27" s="211"/>
      <c r="I27" s="212"/>
      <c r="J27" s="55"/>
    </row>
    <row r="28" spans="1:10" s="170" customFormat="1" x14ac:dyDescent="0.2">
      <c r="A28" s="634" t="s">
        <v>37</v>
      </c>
      <c r="B28" s="635"/>
      <c r="C28" s="635"/>
      <c r="D28" s="635"/>
      <c r="E28" s="635"/>
      <c r="F28" s="635"/>
      <c r="G28" s="635"/>
      <c r="H28" s="635"/>
      <c r="I28" s="636"/>
      <c r="J28" s="61"/>
    </row>
    <row r="29" spans="1:10" s="170" customFormat="1" ht="28.15" customHeight="1" x14ac:dyDescent="0.2">
      <c r="A29" s="637" t="s">
        <v>900</v>
      </c>
      <c r="B29" s="638"/>
      <c r="C29" s="638"/>
      <c r="D29" s="638"/>
      <c r="E29" s="638"/>
      <c r="F29" s="638"/>
      <c r="G29" s="638"/>
      <c r="H29" s="638"/>
      <c r="I29" s="639"/>
    </row>
    <row r="30" spans="1:10" s="170" customFormat="1" ht="15" customHeight="1" x14ac:dyDescent="0.2">
      <c r="A30" s="210"/>
      <c r="B30" s="211"/>
      <c r="C30" s="211"/>
      <c r="D30" s="211"/>
      <c r="E30" s="211"/>
      <c r="F30" s="211"/>
      <c r="G30" s="211"/>
      <c r="H30" s="211"/>
      <c r="I30" s="212"/>
      <c r="J30" s="31"/>
    </row>
    <row r="31" spans="1:10" s="170" customFormat="1" x14ac:dyDescent="0.2">
      <c r="A31" s="646" t="s">
        <v>123</v>
      </c>
      <c r="B31" s="647"/>
      <c r="C31" s="647"/>
      <c r="D31" s="647"/>
      <c r="E31" s="647"/>
      <c r="F31" s="647"/>
      <c r="G31" s="647"/>
      <c r="H31" s="647"/>
      <c r="I31" s="648"/>
    </row>
    <row r="32" spans="1:10" s="170" customFormat="1" ht="58.15" customHeight="1" x14ac:dyDescent="0.2">
      <c r="A32" s="637" t="s">
        <v>1020</v>
      </c>
      <c r="B32" s="659"/>
      <c r="C32" s="659"/>
      <c r="D32" s="659"/>
      <c r="E32" s="659"/>
      <c r="F32" s="659"/>
      <c r="G32" s="659"/>
      <c r="H32" s="659"/>
      <c r="I32" s="660"/>
    </row>
    <row r="33" spans="1:10" s="170" customFormat="1" ht="15" customHeight="1" x14ac:dyDescent="0.2">
      <c r="A33" s="652"/>
      <c r="B33" s="653"/>
      <c r="C33" s="653"/>
      <c r="D33" s="653"/>
      <c r="E33" s="653"/>
      <c r="F33" s="653"/>
      <c r="G33" s="653"/>
      <c r="H33" s="653"/>
      <c r="I33" s="654"/>
      <c r="J33" s="31"/>
    </row>
    <row r="34" spans="1:10" s="170" customFormat="1" ht="18.75" customHeight="1" x14ac:dyDescent="0.2">
      <c r="A34" s="634" t="s">
        <v>122</v>
      </c>
      <c r="B34" s="635"/>
      <c r="C34" s="635"/>
      <c r="D34" s="635"/>
      <c r="E34" s="635"/>
      <c r="F34" s="635"/>
      <c r="G34" s="635"/>
      <c r="H34" s="635"/>
      <c r="I34" s="636"/>
      <c r="J34" s="31"/>
    </row>
    <row r="35" spans="1:10" s="170" customFormat="1" ht="18" customHeight="1" x14ac:dyDescent="0.2">
      <c r="A35" s="649" t="s">
        <v>901</v>
      </c>
      <c r="B35" s="650"/>
      <c r="C35" s="650"/>
      <c r="D35" s="650"/>
      <c r="E35" s="650"/>
      <c r="F35" s="650"/>
      <c r="G35" s="650"/>
      <c r="H35" s="650"/>
      <c r="I35" s="651"/>
      <c r="J35" s="31"/>
    </row>
    <row r="36" spans="1:10" s="40" customFormat="1" ht="15" customHeight="1" x14ac:dyDescent="0.2">
      <c r="A36" s="629" t="s">
        <v>1021</v>
      </c>
      <c r="B36" s="629"/>
      <c r="C36" s="629"/>
      <c r="D36" s="629"/>
      <c r="E36" s="629"/>
      <c r="F36" s="629"/>
      <c r="G36" s="629"/>
      <c r="H36" s="629"/>
      <c r="I36" s="630"/>
      <c r="J36" s="76"/>
    </row>
    <row r="37" spans="1:10" s="40" customFormat="1" ht="15" customHeight="1" x14ac:dyDescent="0.2">
      <c r="A37" s="442"/>
      <c r="B37" s="442"/>
      <c r="C37" s="442"/>
      <c r="D37" s="442"/>
      <c r="E37" s="442"/>
      <c r="F37" s="442"/>
      <c r="G37" s="442"/>
      <c r="H37" s="442"/>
      <c r="I37" s="443"/>
      <c r="J37" s="76"/>
    </row>
    <row r="38" spans="1:10" s="170" customFormat="1" x14ac:dyDescent="0.2">
      <c r="A38" s="634" t="s">
        <v>752</v>
      </c>
      <c r="B38" s="635"/>
      <c r="C38" s="635"/>
      <c r="D38" s="635"/>
      <c r="E38" s="635"/>
      <c r="F38" s="635"/>
      <c r="G38" s="635"/>
      <c r="H38" s="635"/>
      <c r="I38" s="636"/>
    </row>
    <row r="39" spans="1:10" s="170" customFormat="1" ht="43.5" customHeight="1" x14ac:dyDescent="0.2">
      <c r="A39" s="652" t="s">
        <v>858</v>
      </c>
      <c r="B39" s="653"/>
      <c r="C39" s="653"/>
      <c r="D39" s="653"/>
      <c r="E39" s="653"/>
      <c r="F39" s="653"/>
      <c r="G39" s="653"/>
      <c r="H39" s="653"/>
      <c r="I39" s="654"/>
    </row>
    <row r="40" spans="1:10" s="170" customFormat="1" ht="15" customHeight="1" x14ac:dyDescent="0.2">
      <c r="A40" s="106"/>
      <c r="B40" s="213"/>
      <c r="C40" s="213"/>
      <c r="D40" s="213"/>
      <c r="E40" s="213"/>
      <c r="F40" s="213"/>
      <c r="G40" s="213"/>
      <c r="H40" s="213"/>
      <c r="I40" s="209"/>
    </row>
    <row r="41" spans="1:10" s="170" customFormat="1" ht="15" customHeight="1" x14ac:dyDescent="0.2">
      <c r="A41" s="220"/>
      <c r="B41" s="221"/>
      <c r="C41" s="221"/>
      <c r="D41" s="221"/>
      <c r="E41" s="221"/>
      <c r="F41" s="221"/>
      <c r="G41" s="221"/>
      <c r="H41" s="221"/>
      <c r="I41" s="222"/>
    </row>
    <row r="42" spans="1:10" s="170" customFormat="1" ht="15" customHeight="1" x14ac:dyDescent="0.2">
      <c r="A42" s="634" t="s">
        <v>753</v>
      </c>
      <c r="B42" s="635"/>
      <c r="C42" s="635"/>
      <c r="D42" s="635"/>
      <c r="E42" s="635"/>
      <c r="F42" s="635"/>
      <c r="G42" s="635"/>
      <c r="H42" s="635"/>
      <c r="I42" s="636"/>
      <c r="J42" s="31"/>
    </row>
    <row r="43" spans="1:10" s="170" customFormat="1" ht="27.75" customHeight="1" x14ac:dyDescent="0.2">
      <c r="A43" s="637" t="s">
        <v>124</v>
      </c>
      <c r="B43" s="638"/>
      <c r="C43" s="638"/>
      <c r="D43" s="638"/>
      <c r="E43" s="638"/>
      <c r="F43" s="638"/>
      <c r="G43" s="638"/>
      <c r="H43" s="638"/>
      <c r="I43" s="639"/>
      <c r="J43" s="31"/>
    </row>
    <row r="44" spans="1:10" s="170" customFormat="1" ht="15" customHeight="1" x14ac:dyDescent="0.2">
      <c r="A44" s="210"/>
      <c r="B44" s="211"/>
      <c r="C44" s="211"/>
      <c r="D44" s="211"/>
      <c r="E44" s="211"/>
      <c r="F44" s="211"/>
      <c r="G44" s="211"/>
      <c r="H44" s="211"/>
      <c r="I44" s="212"/>
    </row>
    <row r="45" spans="1:10" s="170" customFormat="1" ht="15" customHeight="1" x14ac:dyDescent="0.2">
      <c r="A45" s="634" t="s">
        <v>754</v>
      </c>
      <c r="B45" s="635"/>
      <c r="C45" s="635"/>
      <c r="D45" s="635"/>
      <c r="E45" s="635"/>
      <c r="F45" s="635"/>
      <c r="G45" s="635"/>
      <c r="H45" s="635"/>
      <c r="I45" s="636"/>
      <c r="J45" s="31"/>
    </row>
    <row r="46" spans="1:10" s="170" customFormat="1" ht="27" customHeight="1" x14ac:dyDescent="0.2">
      <c r="A46" s="637" t="s">
        <v>125</v>
      </c>
      <c r="B46" s="638"/>
      <c r="C46" s="638"/>
      <c r="D46" s="638"/>
      <c r="E46" s="638"/>
      <c r="F46" s="638"/>
      <c r="G46" s="638"/>
      <c r="H46" s="638"/>
      <c r="I46" s="639"/>
    </row>
    <row r="47" spans="1:10" s="170" customFormat="1" ht="15" customHeight="1" x14ac:dyDescent="0.2">
      <c r="A47" s="652"/>
      <c r="B47" s="653"/>
      <c r="C47" s="653"/>
      <c r="D47" s="653"/>
      <c r="E47" s="653"/>
      <c r="F47" s="653"/>
      <c r="G47" s="653"/>
      <c r="H47" s="653"/>
      <c r="I47" s="654"/>
    </row>
    <row r="48" spans="1:10" s="170" customFormat="1" ht="15" customHeight="1" x14ac:dyDescent="0.2">
      <c r="A48" s="634" t="s">
        <v>755</v>
      </c>
      <c r="B48" s="635"/>
      <c r="C48" s="635"/>
      <c r="D48" s="635"/>
      <c r="E48" s="635"/>
      <c r="F48" s="635"/>
      <c r="G48" s="635"/>
      <c r="H48" s="635"/>
      <c r="I48" s="636"/>
    </row>
    <row r="49" spans="1:10" s="170" customFormat="1" ht="104.25" customHeight="1" x14ac:dyDescent="0.2">
      <c r="A49" s="669" t="s">
        <v>1066</v>
      </c>
      <c r="B49" s="629"/>
      <c r="C49" s="629"/>
      <c r="D49" s="629"/>
      <c r="E49" s="629"/>
      <c r="F49" s="629"/>
      <c r="G49" s="629"/>
      <c r="H49" s="629"/>
      <c r="I49" s="630"/>
      <c r="J49" s="167"/>
    </row>
    <row r="50" spans="1:10" s="170" customFormat="1" ht="30" customHeight="1" x14ac:dyDescent="0.2">
      <c r="A50" s="668" t="s">
        <v>897</v>
      </c>
      <c r="B50" s="659"/>
      <c r="C50" s="659"/>
      <c r="D50" s="659"/>
      <c r="E50" s="659"/>
      <c r="F50" s="659"/>
      <c r="G50" s="659"/>
      <c r="H50" s="659"/>
      <c r="I50" s="660"/>
      <c r="J50" s="167"/>
    </row>
    <row r="51" spans="1:10" s="170" customFormat="1" ht="30.6" customHeight="1" x14ac:dyDescent="0.2">
      <c r="A51" s="637" t="s">
        <v>898</v>
      </c>
      <c r="B51" s="638"/>
      <c r="C51" s="638"/>
      <c r="D51" s="638"/>
      <c r="E51" s="638"/>
      <c r="F51" s="638"/>
      <c r="G51" s="638"/>
      <c r="H51" s="638"/>
      <c r="I51" s="639"/>
      <c r="J51" s="167"/>
    </row>
    <row r="52" spans="1:10" s="170" customFormat="1" ht="22.7" customHeight="1" x14ac:dyDescent="0.2">
      <c r="A52" s="664" t="s">
        <v>899</v>
      </c>
      <c r="B52" s="664"/>
      <c r="C52" s="664"/>
      <c r="D52" s="664"/>
      <c r="E52" s="664"/>
      <c r="F52" s="664"/>
      <c r="G52" s="664"/>
      <c r="H52" s="664"/>
      <c r="I52" s="665"/>
      <c r="J52" s="167"/>
    </row>
    <row r="53" spans="1:10" s="170" customFormat="1" ht="18" customHeight="1" x14ac:dyDescent="0.2">
      <c r="A53" s="634" t="s">
        <v>756</v>
      </c>
      <c r="B53" s="635"/>
      <c r="C53" s="635"/>
      <c r="D53" s="635"/>
      <c r="E53" s="635"/>
      <c r="F53" s="635"/>
      <c r="G53" s="635"/>
      <c r="H53" s="635"/>
      <c r="I53" s="636"/>
      <c r="J53" s="167"/>
    </row>
    <row r="54" spans="1:10" s="170" customFormat="1" ht="16.149999999999999" customHeight="1" x14ac:dyDescent="0.2">
      <c r="A54" s="637" t="s">
        <v>126</v>
      </c>
      <c r="B54" s="638"/>
      <c r="C54" s="638"/>
      <c r="D54" s="638"/>
      <c r="E54" s="638"/>
      <c r="F54" s="638"/>
      <c r="G54" s="638"/>
      <c r="H54" s="638"/>
      <c r="I54" s="639"/>
      <c r="J54" s="167"/>
    </row>
    <row r="55" spans="1:10" s="170" customFormat="1" ht="15" customHeight="1" x14ac:dyDescent="0.2">
      <c r="A55" s="223"/>
      <c r="B55" s="224"/>
      <c r="C55" s="224"/>
      <c r="D55" s="224"/>
      <c r="E55" s="224"/>
      <c r="F55" s="224"/>
      <c r="G55" s="224"/>
      <c r="H55" s="224"/>
      <c r="I55" s="225"/>
      <c r="J55" s="167"/>
    </row>
    <row r="56" spans="1:10" s="170" customFormat="1" ht="15" customHeight="1" x14ac:dyDescent="0.2">
      <c r="A56" s="634" t="s">
        <v>855</v>
      </c>
      <c r="B56" s="635"/>
      <c r="C56" s="635"/>
      <c r="D56" s="635"/>
      <c r="E56" s="635"/>
      <c r="F56" s="635"/>
      <c r="G56" s="635"/>
      <c r="H56" s="635"/>
      <c r="I56" s="636"/>
      <c r="J56" s="167"/>
    </row>
    <row r="57" spans="1:10" s="170" customFormat="1" ht="15" customHeight="1" x14ac:dyDescent="0.2">
      <c r="A57" s="637" t="s">
        <v>127</v>
      </c>
      <c r="B57" s="638"/>
      <c r="C57" s="638"/>
      <c r="D57" s="638"/>
      <c r="E57" s="638"/>
      <c r="F57" s="638"/>
      <c r="G57" s="638"/>
      <c r="H57" s="638"/>
      <c r="I57" s="639"/>
      <c r="J57" s="167"/>
    </row>
    <row r="58" spans="1:10" s="170" customFormat="1" ht="15" customHeight="1" x14ac:dyDescent="0.2">
      <c r="A58" s="210"/>
      <c r="B58" s="211"/>
      <c r="C58" s="211"/>
      <c r="D58" s="211"/>
      <c r="E58" s="211"/>
      <c r="F58" s="211"/>
      <c r="G58" s="211"/>
      <c r="H58" s="211"/>
      <c r="I58" s="212"/>
      <c r="J58" s="167"/>
    </row>
    <row r="59" spans="1:10" s="170" customFormat="1" ht="15" customHeight="1" x14ac:dyDescent="0.2">
      <c r="A59" s="634" t="s">
        <v>856</v>
      </c>
      <c r="B59" s="635"/>
      <c r="C59" s="635"/>
      <c r="D59" s="635"/>
      <c r="E59" s="635"/>
      <c r="F59" s="635"/>
      <c r="G59" s="635"/>
      <c r="H59" s="635"/>
      <c r="I59" s="636"/>
      <c r="J59" s="167"/>
    </row>
    <row r="60" spans="1:10" s="170" customFormat="1" ht="39.6" customHeight="1" x14ac:dyDescent="0.2">
      <c r="A60" s="637" t="s">
        <v>1022</v>
      </c>
      <c r="B60" s="638"/>
      <c r="C60" s="638"/>
      <c r="D60" s="638"/>
      <c r="E60" s="638"/>
      <c r="F60" s="638"/>
      <c r="G60" s="638"/>
      <c r="H60" s="638"/>
      <c r="I60" s="639"/>
      <c r="J60" s="167"/>
    </row>
    <row r="61" spans="1:10" s="170" customFormat="1" ht="13.9" customHeight="1" x14ac:dyDescent="0.2">
      <c r="A61" s="210"/>
      <c r="B61" s="211"/>
      <c r="C61" s="211"/>
      <c r="D61" s="211"/>
      <c r="E61" s="211"/>
      <c r="F61" s="211"/>
      <c r="G61" s="211"/>
      <c r="H61" s="211"/>
      <c r="I61" s="212"/>
      <c r="J61" s="167"/>
    </row>
    <row r="62" spans="1:10" s="170" customFormat="1" ht="18.600000000000001" customHeight="1" x14ac:dyDescent="0.2">
      <c r="A62" s="634" t="s">
        <v>857</v>
      </c>
      <c r="B62" s="635"/>
      <c r="C62" s="635"/>
      <c r="D62" s="635"/>
      <c r="E62" s="635"/>
      <c r="F62" s="635"/>
      <c r="G62" s="635"/>
      <c r="H62" s="635"/>
      <c r="I62" s="636"/>
      <c r="J62" s="167"/>
    </row>
    <row r="63" spans="1:10" s="170" customFormat="1" x14ac:dyDescent="0.2">
      <c r="A63" s="637" t="s">
        <v>1023</v>
      </c>
      <c r="B63" s="638"/>
      <c r="C63" s="638"/>
      <c r="D63" s="638"/>
      <c r="E63" s="638"/>
      <c r="F63" s="638"/>
      <c r="G63" s="638"/>
      <c r="H63" s="638"/>
      <c r="I63" s="639"/>
      <c r="J63" s="167"/>
    </row>
    <row r="64" spans="1:10" s="170" customFormat="1" ht="15" customHeight="1" x14ac:dyDescent="0.2">
      <c r="A64" s="106"/>
      <c r="B64" s="213"/>
      <c r="C64" s="213"/>
      <c r="D64" s="213"/>
      <c r="E64" s="213"/>
      <c r="F64" s="213"/>
      <c r="G64" s="213"/>
      <c r="H64" s="213"/>
      <c r="I64" s="209"/>
      <c r="J64" s="167"/>
    </row>
    <row r="65" spans="1:9" s="20" customFormat="1" ht="15" customHeight="1" x14ac:dyDescent="0.2">
      <c r="A65" s="661"/>
      <c r="B65" s="662"/>
      <c r="C65" s="662"/>
      <c r="D65" s="662"/>
      <c r="E65" s="662"/>
      <c r="F65" s="662"/>
      <c r="G65" s="662"/>
      <c r="H65" s="662"/>
      <c r="I65" s="663"/>
    </row>
    <row r="66" spans="1:9" s="170" customFormat="1" ht="15" customHeight="1" x14ac:dyDescent="0.2"/>
    <row r="67" spans="1:9" s="170" customFormat="1" ht="15" customHeight="1" x14ac:dyDescent="0.2"/>
    <row r="68" spans="1:9" s="170" customFormat="1" ht="15" customHeight="1" x14ac:dyDescent="0.2">
      <c r="A68" s="145"/>
    </row>
    <row r="69" spans="1:9" s="170" customFormat="1" ht="15" customHeight="1" x14ac:dyDescent="0.2"/>
    <row r="70" spans="1:9" s="170" customFormat="1" ht="15" customHeight="1" x14ac:dyDescent="0.2"/>
    <row r="71" spans="1:9" ht="15" customHeight="1" x14ac:dyDescent="0.2"/>
    <row r="72" spans="1:9" ht="15" customHeight="1" x14ac:dyDescent="0.2"/>
    <row r="73" spans="1:9" ht="15" customHeight="1" x14ac:dyDescent="0.2"/>
    <row r="74" spans="1:9" ht="15" customHeight="1" x14ac:dyDescent="0.2"/>
    <row r="75" spans="1:9" ht="15" customHeight="1" x14ac:dyDescent="0.2"/>
    <row r="76" spans="1:9" ht="15" customHeight="1" x14ac:dyDescent="0.2"/>
    <row r="77" spans="1:9" ht="15" customHeight="1" x14ac:dyDescent="0.2"/>
    <row r="78" spans="1:9" ht="15" customHeight="1" x14ac:dyDescent="0.2"/>
    <row r="82" spans="6:10" x14ac:dyDescent="0.2">
      <c r="F82" s="629"/>
      <c r="G82" s="629"/>
      <c r="H82" s="629"/>
      <c r="I82" s="629"/>
      <c r="J82" s="629"/>
    </row>
  </sheetData>
  <mergeCells count="48">
    <mergeCell ref="A51:I51"/>
    <mergeCell ref="B18:D18"/>
    <mergeCell ref="B19:D19"/>
    <mergeCell ref="B20:D20"/>
    <mergeCell ref="B21:D21"/>
    <mergeCell ref="A50:I50"/>
    <mergeCell ref="A46:I46"/>
    <mergeCell ref="A49:I49"/>
    <mergeCell ref="A28:I28"/>
    <mergeCell ref="A38:I38"/>
    <mergeCell ref="A39:I39"/>
    <mergeCell ref="A47:I47"/>
    <mergeCell ref="A48:I48"/>
    <mergeCell ref="A36:I36"/>
    <mergeCell ref="A60:I60"/>
    <mergeCell ref="A56:I56"/>
    <mergeCell ref="A52:I52"/>
    <mergeCell ref="A53:I53"/>
    <mergeCell ref="A57:I57"/>
    <mergeCell ref="A54:I54"/>
    <mergeCell ref="A59:I59"/>
    <mergeCell ref="F82:J82"/>
    <mergeCell ref="A63:I63"/>
    <mergeCell ref="A9:I9"/>
    <mergeCell ref="A17:I17"/>
    <mergeCell ref="A16:I16"/>
    <mergeCell ref="A33:I33"/>
    <mergeCell ref="A14:I14"/>
    <mergeCell ref="A15:I15"/>
    <mergeCell ref="B22:D22"/>
    <mergeCell ref="B23:D23"/>
    <mergeCell ref="B24:D24"/>
    <mergeCell ref="B25:D25"/>
    <mergeCell ref="A29:I29"/>
    <mergeCell ref="A32:I32"/>
    <mergeCell ref="A65:I65"/>
    <mergeCell ref="A62:I62"/>
    <mergeCell ref="A6:I6"/>
    <mergeCell ref="A42:I42"/>
    <mergeCell ref="A45:I45"/>
    <mergeCell ref="A43:I43"/>
    <mergeCell ref="A13:I13"/>
    <mergeCell ref="A7:I7"/>
    <mergeCell ref="A12:I12"/>
    <mergeCell ref="A10:I10"/>
    <mergeCell ref="A31:I31"/>
    <mergeCell ref="A34:I34"/>
    <mergeCell ref="A35:I35"/>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18"/>
  <sheetViews>
    <sheetView showGridLines="0" zoomScale="90" zoomScaleNormal="90" workbookViewId="0">
      <selection activeCell="I17" sqref="I17"/>
    </sheetView>
  </sheetViews>
  <sheetFormatPr baseColWidth="10" defaultColWidth="11.42578125" defaultRowHeight="12.75" x14ac:dyDescent="0.2"/>
  <cols>
    <col min="1" max="1" width="45.42578125" style="213" customWidth="1"/>
    <col min="2" max="2" width="5.85546875" style="213" customWidth="1"/>
    <col min="3" max="4" width="19.42578125" style="213" customWidth="1"/>
    <col min="5" max="5" width="13.85546875" style="213" customWidth="1"/>
    <col min="6" max="16384" width="11.42578125" style="213"/>
  </cols>
  <sheetData>
    <row r="1" spans="1:5" x14ac:dyDescent="0.2">
      <c r="A1" s="213" t="str">
        <f>Indice!C1</f>
        <v>GRUPO VAZQUEZ S.A.E.</v>
      </c>
      <c r="E1" s="270" t="s">
        <v>101</v>
      </c>
    </row>
    <row r="6" spans="1:5" x14ac:dyDescent="0.2">
      <c r="A6" s="93" t="s">
        <v>311</v>
      </c>
      <c r="B6" s="93"/>
      <c r="C6" s="93"/>
      <c r="D6" s="93"/>
    </row>
    <row r="7" spans="1:5" x14ac:dyDescent="0.2">
      <c r="A7" s="229" t="s">
        <v>210</v>
      </c>
      <c r="B7" s="229"/>
    </row>
    <row r="8" spans="1:5" x14ac:dyDescent="0.2">
      <c r="A8" s="229"/>
      <c r="B8" s="229"/>
    </row>
    <row r="9" spans="1:5" x14ac:dyDescent="0.2">
      <c r="A9" s="158" t="s">
        <v>4</v>
      </c>
    </row>
    <row r="10" spans="1:5" x14ac:dyDescent="0.2">
      <c r="A10" s="158"/>
      <c r="C10" s="670" t="s">
        <v>210</v>
      </c>
      <c r="D10" s="670"/>
    </row>
    <row r="11" spans="1:5" x14ac:dyDescent="0.2">
      <c r="A11" s="160" t="s">
        <v>5</v>
      </c>
      <c r="B11" s="161"/>
      <c r="C11" s="451" t="s">
        <v>1053</v>
      </c>
      <c r="D11" s="451" t="s">
        <v>947</v>
      </c>
    </row>
    <row r="12" spans="1:5" x14ac:dyDescent="0.2">
      <c r="A12" s="25"/>
      <c r="B12" s="161"/>
      <c r="C12" s="310"/>
      <c r="D12" s="310"/>
    </row>
    <row r="13" spans="1:5" x14ac:dyDescent="0.2">
      <c r="A13" s="163" t="s">
        <v>2</v>
      </c>
      <c r="B13" s="161"/>
      <c r="C13" s="157">
        <v>0</v>
      </c>
      <c r="D13" s="157">
        <v>3661.45</v>
      </c>
      <c r="E13" s="154"/>
    </row>
    <row r="14" spans="1:5" x14ac:dyDescent="0.2">
      <c r="A14" s="159" t="s">
        <v>762</v>
      </c>
      <c r="B14" s="162"/>
      <c r="C14" s="157">
        <v>18873.413999999997</v>
      </c>
      <c r="D14" s="157">
        <v>8475.9120000000003</v>
      </c>
      <c r="E14" s="154"/>
    </row>
    <row r="15" spans="1:5" x14ac:dyDescent="0.2">
      <c r="A15" s="163" t="s">
        <v>310</v>
      </c>
      <c r="B15" s="162"/>
      <c r="C15" s="157">
        <v>1057451.3970000001</v>
      </c>
      <c r="D15" s="157">
        <v>678791.22</v>
      </c>
      <c r="E15" s="154"/>
    </row>
    <row r="16" spans="1:5" x14ac:dyDescent="0.2">
      <c r="A16" s="163" t="s">
        <v>309</v>
      </c>
      <c r="B16" s="162"/>
      <c r="C16" s="157">
        <v>325949.41899999999</v>
      </c>
      <c r="D16" s="157">
        <v>291279.25900000008</v>
      </c>
      <c r="E16" s="154"/>
    </row>
    <row r="17" spans="1:5" ht="13.5" thickBot="1" x14ac:dyDescent="0.25">
      <c r="A17" s="164" t="s">
        <v>3</v>
      </c>
      <c r="B17" s="165"/>
      <c r="C17" s="311">
        <f>SUM($C$13:C16)</f>
        <v>1402274.2300000002</v>
      </c>
      <c r="D17" s="311">
        <f>SUM($D$13:D16)</f>
        <v>982207.84100000001</v>
      </c>
      <c r="E17" s="154"/>
    </row>
    <row r="18" spans="1:5" ht="13.5" thickTop="1" x14ac:dyDescent="0.2"/>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E21"/>
  <sheetViews>
    <sheetView showGridLines="0" zoomScale="85" zoomScaleNormal="85" workbookViewId="0">
      <selection activeCell="H10" sqref="H10"/>
    </sheetView>
  </sheetViews>
  <sheetFormatPr baseColWidth="10" defaultColWidth="11.42578125" defaultRowHeight="12.75" x14ac:dyDescent="0.2"/>
  <cols>
    <col min="1" max="1" width="72.85546875" style="213" bestFit="1" customWidth="1"/>
    <col min="2" max="2" width="16.140625" style="213" customWidth="1"/>
    <col min="3" max="3" width="18.28515625" style="213" customWidth="1"/>
    <col min="4" max="4" width="12.28515625" style="154" bestFit="1" customWidth="1"/>
    <col min="5" max="5" width="5.28515625" style="213" customWidth="1"/>
    <col min="6" max="16384" width="11.42578125" style="213"/>
  </cols>
  <sheetData>
    <row r="1" spans="1:5" x14ac:dyDescent="0.2">
      <c r="A1" s="55" t="str">
        <f>Indice!C1</f>
        <v>GRUPO VAZQUEZ S.A.E.</v>
      </c>
      <c r="B1" s="55"/>
      <c r="C1" s="55"/>
      <c r="D1" s="554"/>
      <c r="E1" s="199" t="s">
        <v>101</v>
      </c>
    </row>
    <row r="2" spans="1:5" x14ac:dyDescent="0.2">
      <c r="A2" s="55"/>
      <c r="B2" s="55"/>
      <c r="C2" s="55"/>
      <c r="D2" s="238"/>
      <c r="E2" s="55"/>
    </row>
    <row r="3" spans="1:5" x14ac:dyDescent="0.2">
      <c r="A3" s="55"/>
      <c r="B3" s="55"/>
      <c r="C3" s="55"/>
      <c r="D3" s="238"/>
      <c r="E3" s="55"/>
    </row>
    <row r="4" spans="1:5" x14ac:dyDescent="0.2">
      <c r="A4" s="55"/>
      <c r="B4" s="55"/>
      <c r="C4" s="55"/>
      <c r="D4" s="238"/>
      <c r="E4" s="55"/>
    </row>
    <row r="5" spans="1:5" x14ac:dyDescent="0.2">
      <c r="A5" s="671" t="s">
        <v>195</v>
      </c>
      <c r="B5" s="671"/>
      <c r="C5" s="671"/>
      <c r="D5" s="238"/>
      <c r="E5" s="55"/>
    </row>
    <row r="6" spans="1:5" x14ac:dyDescent="0.2">
      <c r="A6" s="229" t="s">
        <v>210</v>
      </c>
      <c r="B6" s="55"/>
      <c r="C6" s="55"/>
      <c r="D6" s="238"/>
      <c r="E6" s="55"/>
    </row>
    <row r="7" spans="1:5" x14ac:dyDescent="0.2">
      <c r="A7" s="229"/>
      <c r="B7" s="55"/>
      <c r="C7" s="55"/>
      <c r="D7" s="238"/>
      <c r="E7" s="55"/>
    </row>
    <row r="8" spans="1:5" x14ac:dyDescent="0.2">
      <c r="A8" s="54" t="s">
        <v>4</v>
      </c>
      <c r="B8" s="55"/>
      <c r="C8" s="55"/>
      <c r="D8" s="238"/>
      <c r="E8" s="55"/>
    </row>
    <row r="9" spans="1:5" x14ac:dyDescent="0.2">
      <c r="A9" s="54"/>
      <c r="B9" s="670" t="s">
        <v>210</v>
      </c>
      <c r="C9" s="670"/>
      <c r="D9" s="238"/>
      <c r="E9" s="55"/>
    </row>
    <row r="10" spans="1:5" x14ac:dyDescent="0.2">
      <c r="A10" s="160" t="s">
        <v>5</v>
      </c>
      <c r="B10" s="451" t="s">
        <v>1053</v>
      </c>
      <c r="C10" s="451" t="s">
        <v>947</v>
      </c>
      <c r="D10" s="238"/>
      <c r="E10" s="55"/>
    </row>
    <row r="11" spans="1:5" x14ac:dyDescent="0.2">
      <c r="A11" s="55" t="s">
        <v>318</v>
      </c>
      <c r="B11" s="157">
        <v>2472779.1269999999</v>
      </c>
      <c r="C11" s="157">
        <v>2222601.1209999998</v>
      </c>
      <c r="D11" s="238"/>
      <c r="E11" s="55"/>
    </row>
    <row r="12" spans="1:5" x14ac:dyDescent="0.2">
      <c r="A12" s="55" t="s">
        <v>313</v>
      </c>
      <c r="B12" s="157">
        <v>4780880.4020000007</v>
      </c>
      <c r="C12" s="157">
        <v>929419.09900000005</v>
      </c>
      <c r="D12" s="238"/>
      <c r="E12" s="55"/>
    </row>
    <row r="13" spans="1:5" hidden="1" x14ac:dyDescent="0.2">
      <c r="A13" s="55" t="s">
        <v>312</v>
      </c>
      <c r="B13" s="157">
        <v>0</v>
      </c>
      <c r="C13" s="157">
        <v>0</v>
      </c>
      <c r="D13" s="238"/>
      <c r="E13" s="55"/>
    </row>
    <row r="14" spans="1:5" hidden="1" x14ac:dyDescent="0.2">
      <c r="A14" s="55" t="s">
        <v>319</v>
      </c>
      <c r="B14" s="157">
        <v>0</v>
      </c>
      <c r="C14" s="157">
        <v>0</v>
      </c>
      <c r="D14" s="238"/>
      <c r="E14" s="55"/>
    </row>
    <row r="15" spans="1:5" hidden="1" x14ac:dyDescent="0.2">
      <c r="A15" s="55" t="s">
        <v>314</v>
      </c>
      <c r="B15" s="157">
        <v>0</v>
      </c>
      <c r="C15" s="157">
        <v>0</v>
      </c>
      <c r="D15" s="238"/>
      <c r="E15" s="55"/>
    </row>
    <row r="16" spans="1:5" hidden="1" x14ac:dyDescent="0.2">
      <c r="A16" s="55" t="s">
        <v>315</v>
      </c>
      <c r="B16" s="157">
        <v>0</v>
      </c>
      <c r="C16" s="157">
        <v>0</v>
      </c>
      <c r="D16" s="238"/>
      <c r="E16" s="55"/>
    </row>
    <row r="17" spans="1:5" hidden="1" x14ac:dyDescent="0.2">
      <c r="A17" s="55" t="s">
        <v>316</v>
      </c>
      <c r="B17" s="157">
        <v>0</v>
      </c>
      <c r="C17" s="157">
        <v>0</v>
      </c>
      <c r="D17" s="238"/>
      <c r="E17" s="55"/>
    </row>
    <row r="18" spans="1:5" x14ac:dyDescent="0.2">
      <c r="A18" s="55" t="s">
        <v>317</v>
      </c>
      <c r="B18" s="157">
        <v>63984.762000000002</v>
      </c>
      <c r="C18" s="157">
        <v>63984.762000000002</v>
      </c>
      <c r="D18" s="238"/>
      <c r="E18" s="55"/>
    </row>
    <row r="19" spans="1:5" hidden="1" x14ac:dyDescent="0.2">
      <c r="A19" s="55" t="s">
        <v>320</v>
      </c>
      <c r="B19" s="157">
        <v>0</v>
      </c>
      <c r="C19" s="157">
        <v>0</v>
      </c>
      <c r="D19" s="238"/>
      <c r="E19" s="55"/>
    </row>
    <row r="20" spans="1:5" ht="13.5" thickBot="1" x14ac:dyDescent="0.25">
      <c r="A20" s="164" t="s">
        <v>3</v>
      </c>
      <c r="B20" s="311">
        <f>SUM($B$11:B19)</f>
        <v>7317644.2910000011</v>
      </c>
      <c r="C20" s="311">
        <f>SUM($C$11:C19)</f>
        <v>3216004.9819999998</v>
      </c>
      <c r="D20" s="238"/>
      <c r="E20" s="55"/>
    </row>
    <row r="21" spans="1:5" ht="13.5" thickTop="1" x14ac:dyDescent="0.2"/>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5"/>
  <sheetViews>
    <sheetView showGridLines="0" zoomScale="90" zoomScaleNormal="90" workbookViewId="0">
      <selection activeCell="F20" sqref="F20"/>
    </sheetView>
  </sheetViews>
  <sheetFormatPr baseColWidth="10" defaultColWidth="11.42578125" defaultRowHeight="12.75" x14ac:dyDescent="0.2"/>
  <cols>
    <col min="1" max="1" width="40.28515625" style="159" customWidth="1"/>
    <col min="2" max="2" width="27.7109375" style="159" customWidth="1"/>
    <col min="3" max="3" width="25.42578125" style="159" customWidth="1"/>
    <col min="4" max="4" width="19.5703125" style="159" customWidth="1"/>
    <col min="5" max="5" width="4.85546875" style="159" customWidth="1"/>
    <col min="6" max="6" width="61.5703125" style="159" customWidth="1"/>
    <col min="7" max="7" width="14.85546875" style="159" bestFit="1" customWidth="1"/>
    <col min="8" max="8" width="27.85546875" style="159" bestFit="1" customWidth="1"/>
    <col min="9" max="16384" width="11.42578125" style="159"/>
  </cols>
  <sheetData>
    <row r="1" spans="1:8" x14ac:dyDescent="0.2">
      <c r="A1" s="7" t="str">
        <f>Indice!C1</f>
        <v>GRUPO VAZQUEZ S.A.E.</v>
      </c>
      <c r="F1" s="312" t="s">
        <v>101</v>
      </c>
    </row>
    <row r="2" spans="1:8" x14ac:dyDescent="0.2">
      <c r="A2" s="84"/>
      <c r="B2" s="84"/>
      <c r="F2" s="312"/>
    </row>
    <row r="3" spans="1:8" x14ac:dyDescent="0.2">
      <c r="C3" s="51"/>
    </row>
    <row r="4" spans="1:8" x14ac:dyDescent="0.2">
      <c r="C4" s="51"/>
    </row>
    <row r="5" spans="1:8" x14ac:dyDescent="0.2">
      <c r="A5" s="115" t="s">
        <v>196</v>
      </c>
      <c r="B5" s="115"/>
      <c r="C5" s="115"/>
      <c r="D5" s="115"/>
      <c r="E5" s="115"/>
      <c r="F5" s="115"/>
      <c r="G5" s="115"/>
      <c r="H5" s="115"/>
    </row>
    <row r="6" spans="1:8" x14ac:dyDescent="0.2">
      <c r="A6" s="229" t="s">
        <v>210</v>
      </c>
      <c r="B6" s="137"/>
      <c r="C6" s="137"/>
      <c r="D6" s="137"/>
      <c r="E6" s="137"/>
    </row>
    <row r="7" spans="1:8" x14ac:dyDescent="0.2">
      <c r="A7" s="137"/>
      <c r="B7" s="137"/>
      <c r="C7" s="137"/>
      <c r="D7" s="137"/>
      <c r="E7" s="137"/>
    </row>
    <row r="8" spans="1:8" x14ac:dyDescent="0.2">
      <c r="A8" s="491" t="s">
        <v>735</v>
      </c>
      <c r="B8" s="491"/>
      <c r="E8" s="51"/>
    </row>
    <row r="9" spans="1:8" x14ac:dyDescent="0.2">
      <c r="A9" s="55"/>
      <c r="B9" s="55"/>
      <c r="C9" s="672" t="s">
        <v>165</v>
      </c>
      <c r="D9" s="673"/>
      <c r="E9" s="51"/>
    </row>
    <row r="10" spans="1:8" x14ac:dyDescent="0.2">
      <c r="A10" s="10"/>
      <c r="B10" s="10"/>
      <c r="C10" s="451" t="s">
        <v>1053</v>
      </c>
      <c r="D10" s="451" t="s">
        <v>947</v>
      </c>
      <c r="E10" s="51"/>
      <c r="F10" s="125" t="s">
        <v>727</v>
      </c>
      <c r="G10" s="126">
        <f>IFERROR(IF(Indice!B6="","2XX2",(Indice!B6)),"2XX2")</f>
        <v>45107</v>
      </c>
      <c r="H10" s="136"/>
    </row>
    <row r="11" spans="1:8" x14ac:dyDescent="0.2">
      <c r="A11" s="85" t="s">
        <v>199</v>
      </c>
      <c r="B11" s="85" t="s">
        <v>321</v>
      </c>
      <c r="C11" s="151">
        <v>463234.00399999996</v>
      </c>
      <c r="D11" s="151">
        <v>408882.56900000002</v>
      </c>
      <c r="E11" s="51"/>
      <c r="F11" s="124" t="s">
        <v>197</v>
      </c>
      <c r="G11" s="49" t="s">
        <v>730</v>
      </c>
      <c r="H11" s="49" t="s">
        <v>734</v>
      </c>
    </row>
    <row r="12" spans="1:8" x14ac:dyDescent="0.2">
      <c r="A12" s="85" t="s">
        <v>199</v>
      </c>
      <c r="B12" s="85" t="s">
        <v>322</v>
      </c>
      <c r="C12" s="151">
        <v>1573549.8310000002</v>
      </c>
      <c r="D12" s="151">
        <v>507070.76799999998</v>
      </c>
      <c r="E12" s="51"/>
      <c r="F12" s="6" t="s">
        <v>6</v>
      </c>
      <c r="G12" s="314">
        <v>2036783.8350000002</v>
      </c>
      <c r="H12" s="232">
        <v>0</v>
      </c>
    </row>
    <row r="13" spans="1:8" x14ac:dyDescent="0.2">
      <c r="A13" s="3" t="s">
        <v>3</v>
      </c>
      <c r="B13" s="3"/>
      <c r="C13" s="313">
        <f>+SUM($C$11:C12)</f>
        <v>2036783.8350000002</v>
      </c>
      <c r="D13" s="313">
        <f>+SUM($D$11:D12)</f>
        <v>915953.33700000006</v>
      </c>
      <c r="E13" s="51"/>
      <c r="F13" s="86" t="s">
        <v>10</v>
      </c>
      <c r="G13" s="315">
        <v>0</v>
      </c>
      <c r="H13" s="232">
        <v>0</v>
      </c>
    </row>
    <row r="14" spans="1:8" x14ac:dyDescent="0.2">
      <c r="A14" s="491"/>
      <c r="B14" s="491"/>
      <c r="C14" s="152"/>
      <c r="D14" s="152"/>
      <c r="E14" s="51"/>
      <c r="F14" s="135" t="s">
        <v>86</v>
      </c>
      <c r="G14" s="315"/>
      <c r="H14" s="134"/>
    </row>
    <row r="15" spans="1:8" x14ac:dyDescent="0.2">
      <c r="A15" s="55"/>
      <c r="B15" s="55"/>
      <c r="E15" s="51"/>
      <c r="F15" s="85" t="s">
        <v>7</v>
      </c>
      <c r="G15" s="315">
        <v>0</v>
      </c>
      <c r="H15" s="134">
        <v>0</v>
      </c>
    </row>
    <row r="16" spans="1:8" x14ac:dyDescent="0.2">
      <c r="A16" s="491" t="s">
        <v>736</v>
      </c>
      <c r="B16" s="491"/>
      <c r="E16" s="51"/>
      <c r="F16" s="85" t="s">
        <v>8</v>
      </c>
      <c r="G16" s="315">
        <v>0</v>
      </c>
      <c r="H16" s="134">
        <v>0</v>
      </c>
    </row>
    <row r="17" spans="1:8" x14ac:dyDescent="0.2">
      <c r="A17" s="55"/>
      <c r="B17" s="55"/>
      <c r="C17" s="672" t="s">
        <v>165</v>
      </c>
      <c r="D17" s="673"/>
      <c r="E17" s="51"/>
      <c r="F17" s="85" t="s">
        <v>9</v>
      </c>
      <c r="G17" s="315">
        <v>0</v>
      </c>
      <c r="H17" s="134">
        <v>0</v>
      </c>
    </row>
    <row r="18" spans="1:8" x14ac:dyDescent="0.2">
      <c r="A18" s="10"/>
      <c r="B18" s="10"/>
      <c r="C18" s="451" t="s">
        <v>1053</v>
      </c>
      <c r="D18" s="451" t="s">
        <v>947</v>
      </c>
      <c r="E18" s="51"/>
      <c r="F18" s="6"/>
      <c r="G18" s="316"/>
      <c r="H18" s="129"/>
    </row>
    <row r="19" spans="1:8" x14ac:dyDescent="0.2">
      <c r="A19" s="85" t="s">
        <v>199</v>
      </c>
      <c r="B19" s="85" t="s">
        <v>321</v>
      </c>
      <c r="C19" s="151">
        <v>0</v>
      </c>
      <c r="D19" s="151">
        <v>0</v>
      </c>
      <c r="F19" s="130" t="s">
        <v>728</v>
      </c>
      <c r="G19" s="151">
        <f>G12+G13</f>
        <v>2036783.8350000002</v>
      </c>
      <c r="H19" s="131"/>
    </row>
    <row r="20" spans="1:8" x14ac:dyDescent="0.2">
      <c r="A20" s="85" t="s">
        <v>199</v>
      </c>
      <c r="B20" s="85" t="s">
        <v>322</v>
      </c>
      <c r="C20" s="151">
        <v>0</v>
      </c>
      <c r="D20" s="151">
        <v>0</v>
      </c>
      <c r="F20" s="6"/>
      <c r="G20" s="316"/>
      <c r="H20" s="129"/>
    </row>
    <row r="21" spans="1:8" x14ac:dyDescent="0.2">
      <c r="A21" s="3" t="s">
        <v>3</v>
      </c>
      <c r="B21" s="3"/>
      <c r="C21" s="313">
        <f>SUM(C19:C20)</f>
        <v>0</v>
      </c>
      <c r="D21" s="313">
        <f t="shared" ref="D21" si="0">SUM(D19:D20)</f>
        <v>0</v>
      </c>
      <c r="F21" s="132" t="s">
        <v>729</v>
      </c>
      <c r="G21" s="317">
        <f>-((G12*H12)+(SUMPRODUCT(G15:G17,H15:H17)))</f>
        <v>0</v>
      </c>
      <c r="H21" s="50"/>
    </row>
    <row r="22" spans="1:8" x14ac:dyDescent="0.2">
      <c r="B22" s="84"/>
      <c r="C22" s="153"/>
      <c r="D22" s="153"/>
      <c r="F22" s="122"/>
      <c r="G22" s="318"/>
      <c r="H22" s="123"/>
    </row>
    <row r="23" spans="1:8" x14ac:dyDescent="0.2">
      <c r="A23" s="84"/>
      <c r="B23" s="84"/>
      <c r="C23" s="84"/>
      <c r="D23" s="84"/>
      <c r="F23" s="133" t="s">
        <v>731</v>
      </c>
      <c r="G23" s="319">
        <f>G19+G21</f>
        <v>2036783.8350000002</v>
      </c>
      <c r="H23" s="4"/>
    </row>
    <row r="24" spans="1:8" x14ac:dyDescent="0.2">
      <c r="A24" s="84"/>
      <c r="B24" s="84"/>
      <c r="C24" s="84"/>
      <c r="D24" s="84"/>
      <c r="F24" s="6"/>
      <c r="G24" s="237"/>
      <c r="H24" s="10"/>
    </row>
    <row r="25" spans="1:8" ht="15" customHeight="1" x14ac:dyDescent="0.2">
      <c r="F25" s="3" t="s">
        <v>11</v>
      </c>
      <c r="G25" s="320"/>
      <c r="H25" s="127"/>
    </row>
    <row r="26" spans="1:8" x14ac:dyDescent="0.2">
      <c r="F26" s="57" t="s">
        <v>12</v>
      </c>
      <c r="G26" s="321" t="s">
        <v>732</v>
      </c>
      <c r="H26" s="128" t="s">
        <v>733</v>
      </c>
    </row>
    <row r="27" spans="1:8" x14ac:dyDescent="0.2">
      <c r="F27" s="6" t="s">
        <v>7</v>
      </c>
      <c r="G27" s="322">
        <v>1</v>
      </c>
      <c r="H27" s="322">
        <v>30</v>
      </c>
    </row>
    <row r="28" spans="1:8" x14ac:dyDescent="0.2">
      <c r="F28" s="6" t="s">
        <v>8</v>
      </c>
      <c r="G28" s="322">
        <v>31</v>
      </c>
      <c r="H28" s="322">
        <v>60</v>
      </c>
    </row>
    <row r="29" spans="1:8" x14ac:dyDescent="0.2">
      <c r="F29" s="6" t="s">
        <v>9</v>
      </c>
      <c r="G29" s="322">
        <v>61</v>
      </c>
      <c r="H29" s="322">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84"/>
      <c r="G42" s="15"/>
    </row>
    <row r="43" spans="5:7" x14ac:dyDescent="0.2">
      <c r="E43" s="84"/>
      <c r="G43" s="152"/>
    </row>
    <row r="44" spans="5:7" x14ac:dyDescent="0.2">
      <c r="E44" s="84"/>
    </row>
    <row r="45" spans="5:7" x14ac:dyDescent="0.2">
      <c r="E45" s="84"/>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37"/>
  <sheetViews>
    <sheetView showGridLines="0" topLeftCell="A25" zoomScale="90" zoomScaleNormal="90" workbookViewId="0">
      <selection activeCell="E13" sqref="E13"/>
    </sheetView>
  </sheetViews>
  <sheetFormatPr baseColWidth="10" defaultColWidth="11.42578125" defaultRowHeight="12.75" x14ac:dyDescent="0.2"/>
  <cols>
    <col min="1" max="1" width="44.140625" style="213" bestFit="1" customWidth="1"/>
    <col min="2" max="2" width="18.140625" style="213" customWidth="1"/>
    <col min="3" max="3" width="14.85546875" style="213" bestFit="1" customWidth="1"/>
    <col min="4" max="4" width="18.28515625" style="213" customWidth="1"/>
    <col min="5" max="5" width="38.85546875" style="213" bestFit="1" customWidth="1"/>
    <col min="6" max="6" width="18.28515625" style="213" bestFit="1" customWidth="1"/>
    <col min="7" max="7" width="14.28515625" style="213" customWidth="1"/>
    <col min="8" max="16384" width="11.42578125" style="213"/>
  </cols>
  <sheetData>
    <row r="1" spans="1:7" x14ac:dyDescent="0.2">
      <c r="A1" s="2" t="str">
        <f>Indice!C1</f>
        <v>GRUPO VAZQUEZ S.A.E.</v>
      </c>
      <c r="D1" s="270" t="s">
        <v>101</v>
      </c>
    </row>
    <row r="2" spans="1:7" x14ac:dyDescent="0.2">
      <c r="A2" s="2"/>
    </row>
    <row r="3" spans="1:7" x14ac:dyDescent="0.2">
      <c r="A3" s="2"/>
    </row>
    <row r="4" spans="1:7" x14ac:dyDescent="0.2">
      <c r="A4" s="2"/>
    </row>
    <row r="5" spans="1:7" x14ac:dyDescent="0.2">
      <c r="A5" s="100" t="s">
        <v>198</v>
      </c>
      <c r="B5" s="100"/>
      <c r="C5" s="100"/>
      <c r="D5" s="100"/>
      <c r="E5" s="100"/>
      <c r="F5" s="100"/>
      <c r="G5" s="100"/>
    </row>
    <row r="6" spans="1:7" x14ac:dyDescent="0.2">
      <c r="A6" s="229" t="s">
        <v>210</v>
      </c>
      <c r="B6" s="229"/>
    </row>
    <row r="7" spans="1:7" x14ac:dyDescent="0.2">
      <c r="A7" s="229"/>
      <c r="B7" s="229"/>
    </row>
    <row r="8" spans="1:7" x14ac:dyDescent="0.2">
      <c r="A8" s="213" t="s">
        <v>13</v>
      </c>
    </row>
    <row r="10" spans="1:7" x14ac:dyDescent="0.2">
      <c r="A10" s="7" t="s">
        <v>58</v>
      </c>
      <c r="B10" s="159"/>
      <c r="C10" s="159"/>
      <c r="E10" s="7" t="s">
        <v>57</v>
      </c>
      <c r="F10" s="11"/>
      <c r="G10" s="159"/>
    </row>
    <row r="11" spans="1:7" x14ac:dyDescent="0.2">
      <c r="A11" s="159"/>
      <c r="B11" s="619" t="s">
        <v>165</v>
      </c>
      <c r="C11" s="619"/>
      <c r="E11" s="159"/>
      <c r="F11" s="619" t="s">
        <v>165</v>
      </c>
      <c r="G11" s="619"/>
    </row>
    <row r="12" spans="1:7" x14ac:dyDescent="0.2">
      <c r="A12" s="8" t="s">
        <v>5</v>
      </c>
      <c r="B12" s="451" t="s">
        <v>1053</v>
      </c>
      <c r="C12" s="451" t="s">
        <v>947</v>
      </c>
      <c r="E12" s="8" t="s">
        <v>5</v>
      </c>
      <c r="F12" s="451" t="s">
        <v>1053</v>
      </c>
      <c r="G12" s="451" t="s">
        <v>947</v>
      </c>
    </row>
    <row r="13" spans="1:7" x14ac:dyDescent="0.2">
      <c r="A13" s="159" t="s">
        <v>204</v>
      </c>
      <c r="B13" s="285">
        <v>3287933.1220000004</v>
      </c>
      <c r="C13" s="285">
        <v>1956046.3210000002</v>
      </c>
      <c r="D13" s="395"/>
      <c r="E13" s="170" t="s">
        <v>859</v>
      </c>
      <c r="F13" s="324">
        <v>0</v>
      </c>
      <c r="G13" s="324">
        <v>0</v>
      </c>
    </row>
    <row r="14" spans="1:7" ht="13.5" thickBot="1" x14ac:dyDescent="0.25">
      <c r="A14" s="159" t="s">
        <v>85</v>
      </c>
      <c r="B14" s="285">
        <v>541791.03899999999</v>
      </c>
      <c r="C14" s="285">
        <v>372096.935</v>
      </c>
      <c r="D14" s="395"/>
      <c r="E14" s="7" t="s">
        <v>3</v>
      </c>
      <c r="F14" s="325">
        <f>SUM(F13:F13)</f>
        <v>0</v>
      </c>
      <c r="G14" s="325">
        <f>SUM(G13:G13)</f>
        <v>0</v>
      </c>
    </row>
    <row r="15" spans="1:7" ht="13.5" thickTop="1" x14ac:dyDescent="0.2">
      <c r="A15" s="159" t="s">
        <v>14</v>
      </c>
      <c r="B15" s="30">
        <v>109965</v>
      </c>
      <c r="C15" s="30">
        <v>109965</v>
      </c>
      <c r="D15" s="555"/>
      <c r="E15" s="7"/>
      <c r="F15" s="326"/>
      <c r="G15" s="326"/>
    </row>
    <row r="16" spans="1:7" x14ac:dyDescent="0.2">
      <c r="A16" s="159" t="s">
        <v>52</v>
      </c>
      <c r="B16" s="285">
        <v>16828.326000000001</v>
      </c>
      <c r="C16" s="285">
        <v>11609.709000000001</v>
      </c>
      <c r="D16" s="555"/>
      <c r="E16" s="7"/>
      <c r="F16" s="326"/>
      <c r="G16" s="326"/>
    </row>
    <row r="17" spans="1:7" x14ac:dyDescent="0.2">
      <c r="A17" s="159" t="s">
        <v>53</v>
      </c>
      <c r="B17" s="285">
        <v>422046.73800000001</v>
      </c>
      <c r="C17" s="285">
        <v>406654.02299999999</v>
      </c>
      <c r="D17" s="555"/>
      <c r="E17" s="7"/>
      <c r="F17" s="326"/>
      <c r="G17" s="52"/>
    </row>
    <row r="18" spans="1:7" x14ac:dyDescent="0.2">
      <c r="A18" s="159" t="s">
        <v>764</v>
      </c>
      <c r="B18" s="285">
        <v>3676431.273</v>
      </c>
      <c r="C18" s="285">
        <v>2163284.5469999998</v>
      </c>
      <c r="D18" s="395"/>
      <c r="E18" s="7"/>
      <c r="F18" s="326"/>
      <c r="G18" s="52"/>
    </row>
    <row r="19" spans="1:7" x14ac:dyDescent="0.2">
      <c r="A19" s="159" t="s">
        <v>765</v>
      </c>
      <c r="B19" s="285">
        <v>2039147.2929999998</v>
      </c>
      <c r="C19" s="285">
        <v>2039147.2929999998</v>
      </c>
      <c r="D19" s="555"/>
      <c r="F19" s="326"/>
    </row>
    <row r="20" spans="1:7" x14ac:dyDescent="0.2">
      <c r="A20" s="170" t="s">
        <v>763</v>
      </c>
      <c r="B20" s="285">
        <v>7373119.0890000006</v>
      </c>
      <c r="C20" s="285">
        <v>404374.86099999998</v>
      </c>
      <c r="D20" s="395"/>
      <c r="F20" s="326"/>
    </row>
    <row r="21" spans="1:7" x14ac:dyDescent="0.2">
      <c r="A21" s="170" t="s">
        <v>904</v>
      </c>
      <c r="B21" s="444">
        <v>0</v>
      </c>
      <c r="C21" s="444">
        <v>8852.7999999999993</v>
      </c>
      <c r="D21" s="555"/>
      <c r="E21" s="154"/>
      <c r="F21" s="326"/>
      <c r="G21" s="52"/>
    </row>
    <row r="22" spans="1:7" s="449" customFormat="1" x14ac:dyDescent="0.2">
      <c r="A22" s="569" t="s">
        <v>1041</v>
      </c>
      <c r="B22" s="444">
        <v>-1500000</v>
      </c>
      <c r="C22" s="444">
        <v>0</v>
      </c>
      <c r="D22" s="555"/>
      <c r="E22" s="154"/>
      <c r="F22" s="326"/>
      <c r="G22" s="52"/>
    </row>
    <row r="23" spans="1:7" ht="13.5" thickBot="1" x14ac:dyDescent="0.25">
      <c r="A23" s="7" t="s">
        <v>3</v>
      </c>
      <c r="B23" s="311">
        <f>SUM(B13:B22)</f>
        <v>15967261.880000003</v>
      </c>
      <c r="C23" s="311">
        <f>SUM(C13:C22)</f>
        <v>7472031.4889999991</v>
      </c>
      <c r="D23" s="395"/>
      <c r="E23" s="154"/>
      <c r="F23" s="326"/>
      <c r="G23" s="52"/>
    </row>
    <row r="24" spans="1:7" ht="13.5" thickTop="1" x14ac:dyDescent="0.2">
      <c r="A24" s="7"/>
      <c r="B24" s="326"/>
      <c r="C24" s="326"/>
      <c r="D24" s="395"/>
      <c r="E24" s="154"/>
      <c r="F24" s="326"/>
    </row>
    <row r="25" spans="1:7" x14ac:dyDescent="0.2">
      <c r="B25" s="326"/>
      <c r="C25" s="326"/>
      <c r="E25" s="154"/>
      <c r="F25" s="326"/>
      <c r="G25" s="52"/>
    </row>
    <row r="26" spans="1:7" x14ac:dyDescent="0.2">
      <c r="E26" s="154"/>
      <c r="F26" s="326"/>
      <c r="G26" s="52"/>
    </row>
    <row r="27" spans="1:7" x14ac:dyDescent="0.2">
      <c r="A27" s="100" t="s">
        <v>931</v>
      </c>
      <c r="B27" s="100"/>
      <c r="C27" s="115"/>
      <c r="D27" s="115"/>
      <c r="E27" s="100"/>
      <c r="F27" s="100"/>
      <c r="G27" s="100"/>
    </row>
    <row r="28" spans="1:7" x14ac:dyDescent="0.2">
      <c r="A28" s="229" t="s">
        <v>210</v>
      </c>
      <c r="B28" s="229"/>
      <c r="C28" s="492"/>
      <c r="E28" s="154"/>
      <c r="F28" s="326"/>
      <c r="G28" s="52"/>
    </row>
    <row r="29" spans="1:7" x14ac:dyDescent="0.2">
      <c r="A29" s="229"/>
      <c r="B29" s="229"/>
      <c r="C29" s="492"/>
      <c r="E29" s="154"/>
      <c r="F29" s="326"/>
      <c r="G29" s="52"/>
    </row>
    <row r="30" spans="1:7" x14ac:dyDescent="0.2">
      <c r="A30" s="492" t="s">
        <v>933</v>
      </c>
      <c r="B30" s="492"/>
      <c r="C30" s="492"/>
      <c r="E30" s="154"/>
      <c r="F30" s="326"/>
    </row>
    <row r="31" spans="1:7" x14ac:dyDescent="0.2">
      <c r="A31" s="492"/>
      <c r="B31" s="492"/>
      <c r="C31" s="492"/>
      <c r="E31" s="154"/>
      <c r="F31" s="326"/>
      <c r="G31" s="52"/>
    </row>
    <row r="32" spans="1:7" x14ac:dyDescent="0.2">
      <c r="A32" s="7" t="s">
        <v>58</v>
      </c>
      <c r="B32" s="159"/>
      <c r="C32" s="159"/>
      <c r="E32" s="154"/>
      <c r="F32" s="326"/>
      <c r="G32" s="52"/>
    </row>
    <row r="33" spans="1:7" x14ac:dyDescent="0.2">
      <c r="A33" s="159"/>
      <c r="B33" s="492"/>
      <c r="C33" s="492"/>
      <c r="E33" s="154"/>
      <c r="F33" s="326"/>
      <c r="G33" s="52"/>
    </row>
    <row r="34" spans="1:7" x14ac:dyDescent="0.2">
      <c r="A34" s="8" t="s">
        <v>5</v>
      </c>
      <c r="B34" s="451" t="s">
        <v>1053</v>
      </c>
      <c r="C34" s="451" t="s">
        <v>947</v>
      </c>
      <c r="E34" s="154"/>
      <c r="F34" s="326"/>
      <c r="G34" s="52"/>
    </row>
    <row r="35" spans="1:7" x14ac:dyDescent="0.2">
      <c r="A35" s="159" t="s">
        <v>932</v>
      </c>
      <c r="B35" s="285">
        <v>109174.183</v>
      </c>
      <c r="C35" s="285">
        <v>5860.16</v>
      </c>
      <c r="E35" s="154"/>
      <c r="F35" s="326"/>
      <c r="G35" s="52"/>
    </row>
    <row r="36" spans="1:7" ht="13.5" thickBot="1" x14ac:dyDescent="0.25">
      <c r="A36" s="7" t="s">
        <v>3</v>
      </c>
      <c r="B36" s="311">
        <f>SUM(B35)</f>
        <v>109174.183</v>
      </c>
      <c r="C36" s="311">
        <f>SUM(C35)</f>
        <v>5860.16</v>
      </c>
      <c r="E36" s="154"/>
      <c r="F36" s="326"/>
      <c r="G36" s="154"/>
    </row>
    <row r="37" spans="1:7" ht="13.5" thickTop="1" x14ac:dyDescent="0.2"/>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D16"/>
  <sheetViews>
    <sheetView showGridLines="0" zoomScale="90" zoomScaleNormal="90" workbookViewId="0">
      <selection activeCell="I28" sqref="I28"/>
    </sheetView>
  </sheetViews>
  <sheetFormatPr baseColWidth="10" defaultColWidth="11.42578125" defaultRowHeight="12.75" x14ac:dyDescent="0.2"/>
  <cols>
    <col min="1" max="1" width="50.140625" style="213" customWidth="1"/>
    <col min="2" max="2" width="19" style="213" customWidth="1"/>
    <col min="3" max="3" width="16.5703125" style="213" customWidth="1"/>
    <col min="4" max="4" width="11.85546875" style="213" bestFit="1" customWidth="1"/>
    <col min="5" max="16384" width="11.42578125" style="213"/>
  </cols>
  <sheetData>
    <row r="1" spans="1:4" x14ac:dyDescent="0.2">
      <c r="A1" s="213" t="str">
        <f>Indice!C1</f>
        <v>GRUPO VAZQUEZ S.A.E.</v>
      </c>
      <c r="D1" s="270" t="s">
        <v>101</v>
      </c>
    </row>
    <row r="5" spans="1:4" x14ac:dyDescent="0.2">
      <c r="A5" s="607" t="s">
        <v>205</v>
      </c>
      <c r="B5" s="607"/>
      <c r="C5" s="607"/>
    </row>
    <row r="6" spans="1:4" x14ac:dyDescent="0.2">
      <c r="A6" s="229" t="s">
        <v>210</v>
      </c>
    </row>
    <row r="7" spans="1:4" x14ac:dyDescent="0.2">
      <c r="A7" s="229"/>
    </row>
    <row r="8" spans="1:4" x14ac:dyDescent="0.2">
      <c r="A8" s="436" t="s">
        <v>16</v>
      </c>
      <c r="B8" s="436"/>
      <c r="C8" s="436"/>
      <c r="D8" s="436"/>
    </row>
    <row r="9" spans="1:4" x14ac:dyDescent="0.2">
      <c r="B9" s="670"/>
      <c r="C9" s="670"/>
    </row>
    <row r="10" spans="1:4" x14ac:dyDescent="0.2">
      <c r="A10" s="8" t="s">
        <v>5</v>
      </c>
      <c r="B10" s="451" t="s">
        <v>1053</v>
      </c>
      <c r="C10" s="451" t="s">
        <v>947</v>
      </c>
    </row>
    <row r="11" spans="1:4" x14ac:dyDescent="0.2">
      <c r="A11" s="14" t="s">
        <v>84</v>
      </c>
      <c r="B11" s="5">
        <v>30622995.667999998</v>
      </c>
      <c r="C11" s="5">
        <v>29703024.629999995</v>
      </c>
      <c r="D11" s="154"/>
    </row>
    <row r="12" spans="1:4" x14ac:dyDescent="0.2">
      <c r="A12" s="14" t="s">
        <v>872</v>
      </c>
      <c r="B12" s="5">
        <v>40307990.148000002</v>
      </c>
      <c r="C12" s="5">
        <v>40307990.148000002</v>
      </c>
      <c r="D12" s="154"/>
    </row>
    <row r="13" spans="1:4" x14ac:dyDescent="0.2">
      <c r="A13" s="14" t="s">
        <v>766</v>
      </c>
      <c r="B13" s="5">
        <v>9535867.3460000008</v>
      </c>
      <c r="C13" s="5">
        <v>9454778.6620000023</v>
      </c>
      <c r="D13" s="154"/>
    </row>
    <row r="14" spans="1:4" ht="13.5" thickBot="1" x14ac:dyDescent="0.25">
      <c r="A14" s="7" t="s">
        <v>15</v>
      </c>
      <c r="B14" s="13">
        <f>SUM(B11:B13)</f>
        <v>80466853.162</v>
      </c>
      <c r="C14" s="13">
        <f>SUM(C11:C13)</f>
        <v>79465793.439999998</v>
      </c>
      <c r="D14" s="154"/>
    </row>
    <row r="15" spans="1:4" ht="13.5" thickTop="1" x14ac:dyDescent="0.2">
      <c r="B15" s="478"/>
      <c r="C15" s="478"/>
      <c r="D15" s="154"/>
    </row>
    <row r="16" spans="1:4" x14ac:dyDescent="0.2">
      <c r="B16" s="227"/>
      <c r="C16" s="227"/>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L37"/>
  <sheetViews>
    <sheetView showGridLines="0" topLeftCell="A22" zoomScale="90" zoomScaleNormal="90" workbookViewId="0">
      <selection activeCell="A47" sqref="A47"/>
    </sheetView>
  </sheetViews>
  <sheetFormatPr baseColWidth="10" defaultColWidth="11.42578125" defaultRowHeight="12.75" x14ac:dyDescent="0.2"/>
  <cols>
    <col min="1" max="1" width="74.140625" style="55" bestFit="1" customWidth="1"/>
    <col min="2" max="2" width="15.85546875" style="55" customWidth="1"/>
    <col min="3" max="3" width="19" style="55" customWidth="1"/>
    <col min="4" max="4" width="18.7109375" style="55" customWidth="1"/>
    <col min="5" max="5" width="16.7109375" style="55" customWidth="1"/>
    <col min="6" max="6" width="10.28515625" style="55" customWidth="1"/>
    <col min="7" max="7" width="23.85546875" style="55" customWidth="1"/>
    <col min="8" max="8" width="33.42578125" style="55" customWidth="1"/>
    <col min="9" max="9" width="24.7109375" style="55" bestFit="1" customWidth="1"/>
    <col min="10" max="10" width="46.42578125" style="55" bestFit="1" customWidth="1"/>
    <col min="11" max="11" width="19.7109375" style="55" customWidth="1"/>
    <col min="12" max="12" width="24.42578125" style="55" bestFit="1" customWidth="1"/>
    <col min="13" max="16384" width="11.42578125" style="213"/>
  </cols>
  <sheetData>
    <row r="1" spans="1:12" x14ac:dyDescent="0.2">
      <c r="A1" s="55" t="str">
        <f>Indice!C1</f>
        <v>GRUPO VAZQUEZ S.A.E.</v>
      </c>
      <c r="B1" s="199"/>
      <c r="D1" s="199" t="s">
        <v>101</v>
      </c>
    </row>
    <row r="5" spans="1:12" x14ac:dyDescent="0.2">
      <c r="A5" s="607" t="s">
        <v>207</v>
      </c>
      <c r="B5" s="607"/>
      <c r="C5" s="607"/>
      <c r="D5" s="607"/>
      <c r="E5" s="607"/>
      <c r="F5" s="607"/>
      <c r="G5" s="138"/>
      <c r="H5" s="138"/>
      <c r="I5" s="138"/>
      <c r="J5" s="138"/>
      <c r="K5" s="138"/>
      <c r="L5" s="138"/>
    </row>
    <row r="6" spans="1:12" s="159" customFormat="1" x14ac:dyDescent="0.2">
      <c r="A6" s="229" t="s">
        <v>165</v>
      </c>
      <c r="B6" s="307"/>
      <c r="C6" s="70"/>
      <c r="D6" s="70"/>
      <c r="E6" s="70"/>
      <c r="F6" s="70"/>
    </row>
    <row r="7" spans="1:12" s="159" customFormat="1" x14ac:dyDescent="0.2">
      <c r="A7" s="307"/>
      <c r="B7" s="307"/>
      <c r="C7" s="70"/>
      <c r="D7" s="70"/>
      <c r="E7" s="70"/>
      <c r="F7" s="70"/>
    </row>
    <row r="8" spans="1:12" x14ac:dyDescent="0.2">
      <c r="A8" s="55" t="s">
        <v>208</v>
      </c>
    </row>
    <row r="10" spans="1:12" x14ac:dyDescent="0.2">
      <c r="A10" s="55" t="s">
        <v>338</v>
      </c>
      <c r="B10" s="451" t="s">
        <v>1053</v>
      </c>
      <c r="C10" s="451" t="s">
        <v>947</v>
      </c>
    </row>
    <row r="11" spans="1:12" x14ac:dyDescent="0.2">
      <c r="A11" s="55" t="s">
        <v>341</v>
      </c>
      <c r="B11" s="327">
        <f>SUM(I16:I24)</f>
        <v>531249023.78399992</v>
      </c>
      <c r="C11" s="327">
        <v>482743179.99400002</v>
      </c>
      <c r="D11" s="579"/>
    </row>
    <row r="12" spans="1:12" x14ac:dyDescent="0.2">
      <c r="B12" s="328"/>
      <c r="C12" s="328"/>
    </row>
    <row r="13" spans="1:12" x14ac:dyDescent="0.2">
      <c r="A13" s="55" t="s">
        <v>211</v>
      </c>
      <c r="G13" s="55" t="s">
        <v>339</v>
      </c>
    </row>
    <row r="14" spans="1:12" x14ac:dyDescent="0.2">
      <c r="D14" s="139">
        <f>IFERROR(IF(Indice!B6="","2XX2",YEAR(Indice!B6)),"2XX2")</f>
        <v>2023</v>
      </c>
      <c r="E14" s="100"/>
    </row>
    <row r="15" spans="1:12" ht="40.5" customHeight="1" x14ac:dyDescent="0.2">
      <c r="A15" s="329" t="s">
        <v>323</v>
      </c>
      <c r="B15" s="330" t="s">
        <v>324</v>
      </c>
      <c r="C15" s="329" t="s">
        <v>340</v>
      </c>
      <c r="D15" s="331" t="s">
        <v>337</v>
      </c>
      <c r="E15" s="331" t="s">
        <v>209</v>
      </c>
      <c r="G15" s="329" t="s">
        <v>340</v>
      </c>
      <c r="H15" s="329" t="s">
        <v>342</v>
      </c>
      <c r="I15" s="329" t="s">
        <v>345</v>
      </c>
      <c r="J15" s="329" t="s">
        <v>343</v>
      </c>
      <c r="K15" s="329" t="s">
        <v>212</v>
      </c>
      <c r="L15" s="329" t="s">
        <v>344</v>
      </c>
    </row>
    <row r="16" spans="1:12" s="30" customFormat="1" x14ac:dyDescent="0.2">
      <c r="A16" s="580" t="s">
        <v>948</v>
      </c>
      <c r="B16" s="581" t="s">
        <v>769</v>
      </c>
      <c r="C16" s="315">
        <v>551</v>
      </c>
      <c r="D16" s="315">
        <v>58792848</v>
      </c>
      <c r="E16" s="315">
        <v>3199434</v>
      </c>
      <c r="F16" s="582"/>
      <c r="G16" s="315">
        <v>1</v>
      </c>
      <c r="H16" s="583">
        <v>1.8E-3</v>
      </c>
      <c r="I16" s="315">
        <v>125627.749</v>
      </c>
      <c r="J16" s="583">
        <v>1.8E-3</v>
      </c>
      <c r="K16" s="584">
        <f>J16*D16</f>
        <v>105827.12639999999</v>
      </c>
      <c r="L16" s="584">
        <f>J16*E16</f>
        <v>5758.9812000000002</v>
      </c>
    </row>
    <row r="17" spans="1:12" s="30" customFormat="1" x14ac:dyDescent="0.2">
      <c r="A17" s="580" t="s">
        <v>767</v>
      </c>
      <c r="B17" s="321" t="s">
        <v>770</v>
      </c>
      <c r="C17" s="315">
        <v>100</v>
      </c>
      <c r="D17" s="315">
        <v>169687</v>
      </c>
      <c r="E17" s="315">
        <v>358845</v>
      </c>
      <c r="F17" s="585"/>
      <c r="G17" s="315">
        <v>4</v>
      </c>
      <c r="H17" s="583">
        <v>0.04</v>
      </c>
      <c r="I17" s="315">
        <v>638211.446</v>
      </c>
      <c r="J17" s="583">
        <v>0.32</v>
      </c>
      <c r="K17" s="584">
        <f t="shared" ref="K17:K24" si="0">J17*D17</f>
        <v>54299.840000000004</v>
      </c>
      <c r="L17" s="584">
        <f t="shared" ref="L17:L21" si="1">J17*E17</f>
        <v>114830.40000000001</v>
      </c>
    </row>
    <row r="18" spans="1:12" s="30" customFormat="1" x14ac:dyDescent="0.2">
      <c r="A18" s="580" t="s">
        <v>768</v>
      </c>
      <c r="B18" s="321" t="s">
        <v>771</v>
      </c>
      <c r="C18" s="315">
        <v>100</v>
      </c>
      <c r="D18" s="315">
        <v>2866537</v>
      </c>
      <c r="E18" s="315">
        <v>1203923</v>
      </c>
      <c r="F18" s="585"/>
      <c r="G18" s="315">
        <v>10</v>
      </c>
      <c r="H18" s="583">
        <v>0.1</v>
      </c>
      <c r="I18" s="315">
        <v>391877.61599999998</v>
      </c>
      <c r="J18" s="583">
        <v>0.45</v>
      </c>
      <c r="K18" s="584">
        <f t="shared" si="0"/>
        <v>1289941.6500000001</v>
      </c>
      <c r="L18" s="584">
        <f t="shared" si="1"/>
        <v>541765.35</v>
      </c>
    </row>
    <row r="19" spans="1:12" s="30" customFormat="1" x14ac:dyDescent="0.2">
      <c r="A19" s="580" t="s">
        <v>939</v>
      </c>
      <c r="B19" s="321" t="s">
        <v>772</v>
      </c>
      <c r="C19" s="562">
        <v>387751</v>
      </c>
      <c r="D19" s="562">
        <v>419662683.023</v>
      </c>
      <c r="E19" s="562">
        <v>12255632.346999999</v>
      </c>
      <c r="F19" s="582"/>
      <c r="G19" s="315">
        <v>154571</v>
      </c>
      <c r="H19" s="583">
        <v>0.85809999999999997</v>
      </c>
      <c r="I19" s="315">
        <v>211368526.18000001</v>
      </c>
      <c r="J19" s="583">
        <v>0.39739999999999998</v>
      </c>
      <c r="K19" s="584">
        <f t="shared" si="0"/>
        <v>166773950.2333402</v>
      </c>
      <c r="L19" s="584">
        <f t="shared" si="1"/>
        <v>4870388.2946977997</v>
      </c>
    </row>
    <row r="20" spans="1:12" s="30" customFormat="1" x14ac:dyDescent="0.2">
      <c r="A20" s="580" t="s">
        <v>905</v>
      </c>
      <c r="B20" s="321" t="s">
        <v>873</v>
      </c>
      <c r="C20" s="562">
        <v>88741</v>
      </c>
      <c r="D20" s="562">
        <v>153698039.22497001</v>
      </c>
      <c r="E20" s="562">
        <v>15397413.949799988</v>
      </c>
      <c r="F20" s="586"/>
      <c r="G20" s="315">
        <v>56814</v>
      </c>
      <c r="H20" s="583">
        <v>0.95487777777777783</v>
      </c>
      <c r="I20" s="315">
        <v>112864150.67399999</v>
      </c>
      <c r="J20" s="583">
        <v>0.64019999999999999</v>
      </c>
      <c r="K20" s="584">
        <f t="shared" si="0"/>
        <v>98397484.711825803</v>
      </c>
      <c r="L20" s="584">
        <f t="shared" si="1"/>
        <v>9857424.4106619526</v>
      </c>
    </row>
    <row r="21" spans="1:12" s="30" customFormat="1" x14ac:dyDescent="0.2">
      <c r="A21" s="580" t="s">
        <v>941</v>
      </c>
      <c r="B21" s="321" t="s">
        <v>893</v>
      </c>
      <c r="C21" s="562">
        <v>154007</v>
      </c>
      <c r="D21" s="562">
        <v>226554936.49599999</v>
      </c>
      <c r="E21" s="562">
        <v>8130825.5889999997</v>
      </c>
      <c r="F21" s="586"/>
      <c r="G21" s="315">
        <v>140305</v>
      </c>
      <c r="H21" s="583">
        <v>0.95590932002387297</v>
      </c>
      <c r="I21" s="315">
        <v>205224566.59099999</v>
      </c>
      <c r="J21" s="583">
        <v>0.91100000000000003</v>
      </c>
      <c r="K21" s="584">
        <f t="shared" si="0"/>
        <v>206391547.147856</v>
      </c>
      <c r="L21" s="584">
        <f t="shared" si="1"/>
        <v>7407182.111579</v>
      </c>
    </row>
    <row r="22" spans="1:12" s="30" customFormat="1" x14ac:dyDescent="0.2">
      <c r="A22" s="580" t="s">
        <v>940</v>
      </c>
      <c r="B22" s="321" t="s">
        <v>906</v>
      </c>
      <c r="C22" s="562">
        <v>650</v>
      </c>
      <c r="D22" s="562">
        <v>7571356.9450000003</v>
      </c>
      <c r="E22" s="562">
        <v>483004.14899999998</v>
      </c>
      <c r="F22" s="585"/>
      <c r="G22" s="315">
        <v>5</v>
      </c>
      <c r="H22" s="583">
        <v>7.7000000000000002E-3</v>
      </c>
      <c r="I22" s="315">
        <v>57073.171000000002</v>
      </c>
      <c r="J22" s="583">
        <v>7.7000000000000002E-3</v>
      </c>
      <c r="K22" s="584">
        <f t="shared" si="0"/>
        <v>58299.448476500002</v>
      </c>
      <c r="L22" s="584">
        <f t="shared" ref="L22" si="2">J22*E22</f>
        <v>3719.1319472999999</v>
      </c>
    </row>
    <row r="23" spans="1:12" s="30" customFormat="1" x14ac:dyDescent="0.2">
      <c r="A23" s="580" t="s">
        <v>949</v>
      </c>
      <c r="B23" s="321" t="s">
        <v>950</v>
      </c>
      <c r="C23" s="562">
        <v>13173</v>
      </c>
      <c r="D23" s="562">
        <v>6498401</v>
      </c>
      <c r="E23" s="562">
        <v>-88099</v>
      </c>
      <c r="F23" s="585"/>
      <c r="G23" s="315">
        <v>1068</v>
      </c>
      <c r="H23" s="583">
        <v>0.12222222222222222</v>
      </c>
      <c r="I23" s="315">
        <v>534000</v>
      </c>
      <c r="J23" s="583">
        <v>8.1100000000000005E-2</v>
      </c>
      <c r="K23" s="584">
        <f t="shared" si="0"/>
        <v>527020.32110000006</v>
      </c>
      <c r="L23" s="584">
        <v>0</v>
      </c>
    </row>
    <row r="24" spans="1:12" s="30" customFormat="1" x14ac:dyDescent="0.2">
      <c r="A24" s="580" t="s">
        <v>1062</v>
      </c>
      <c r="B24" s="321" t="s">
        <v>937</v>
      </c>
      <c r="C24" s="315">
        <v>11337</v>
      </c>
      <c r="D24" s="315">
        <v>11343355</v>
      </c>
      <c r="E24" s="315">
        <v>322343</v>
      </c>
      <c r="F24" s="586"/>
      <c r="G24" s="315">
        <v>44</v>
      </c>
      <c r="H24" s="583">
        <v>3.8999999999999998E-3</v>
      </c>
      <c r="I24" s="315">
        <v>44990.357000000004</v>
      </c>
      <c r="J24" s="583">
        <v>0.5</v>
      </c>
      <c r="K24" s="584">
        <f t="shared" si="0"/>
        <v>5671677.5</v>
      </c>
      <c r="L24" s="584">
        <v>0</v>
      </c>
    </row>
    <row r="25" spans="1:12" s="30" customFormat="1" x14ac:dyDescent="0.2">
      <c r="A25" s="503"/>
      <c r="B25" s="504"/>
      <c r="C25" s="298"/>
      <c r="D25" s="298"/>
      <c r="E25" s="298"/>
      <c r="G25" s="298"/>
      <c r="H25" s="505"/>
      <c r="I25" s="298"/>
      <c r="J25" s="505"/>
      <c r="K25" s="506"/>
      <c r="L25" s="506"/>
    </row>
    <row r="26" spans="1:12" x14ac:dyDescent="0.2">
      <c r="A26" s="547" t="s">
        <v>951</v>
      </c>
      <c r="D26" s="176"/>
      <c r="E26" s="170"/>
      <c r="F26" s="170"/>
      <c r="G26" s="176"/>
      <c r="H26" s="170"/>
      <c r="I26" s="176"/>
      <c r="K26" s="328"/>
      <c r="L26" s="328"/>
    </row>
    <row r="27" spans="1:12" x14ac:dyDescent="0.2">
      <c r="G27" s="328"/>
      <c r="H27" s="328"/>
      <c r="I27" s="328"/>
    </row>
    <row r="28" spans="1:12" ht="15" x14ac:dyDescent="0.2">
      <c r="A28" s="607" t="s">
        <v>774</v>
      </c>
      <c r="B28" s="607"/>
      <c r="C28" s="607"/>
      <c r="D28" s="607"/>
      <c r="E28" s="607"/>
      <c r="F28" s="607"/>
      <c r="G28" s="448"/>
    </row>
    <row r="29" spans="1:12" x14ac:dyDescent="0.2">
      <c r="A29" s="229" t="s">
        <v>210</v>
      </c>
      <c r="B29" s="229"/>
    </row>
    <row r="30" spans="1:12" x14ac:dyDescent="0.2">
      <c r="A30" s="229"/>
      <c r="B30" s="229"/>
      <c r="E30" s="238"/>
    </row>
    <row r="31" spans="1:12" ht="15" customHeight="1" x14ac:dyDescent="0.2">
      <c r="A31" s="233" t="s">
        <v>776</v>
      </c>
      <c r="B31" s="22"/>
      <c r="C31" s="238"/>
      <c r="D31" s="238"/>
      <c r="E31" s="238"/>
    </row>
    <row r="32" spans="1:12" x14ac:dyDescent="0.2">
      <c r="A32" s="238"/>
      <c r="B32" s="238"/>
      <c r="C32" s="238"/>
      <c r="D32" s="238"/>
      <c r="E32" s="238"/>
    </row>
    <row r="33" spans="1:5" x14ac:dyDescent="0.2">
      <c r="A33" s="160" t="s">
        <v>5</v>
      </c>
      <c r="B33" s="161"/>
      <c r="C33" s="451" t="s">
        <v>1053</v>
      </c>
      <c r="D33" s="451" t="s">
        <v>947</v>
      </c>
      <c r="E33" s="238"/>
    </row>
    <row r="34" spans="1:5" x14ac:dyDescent="0.2">
      <c r="A34" s="25"/>
      <c r="B34" s="161"/>
      <c r="C34" s="309"/>
      <c r="D34" s="309"/>
      <c r="E34" s="238"/>
    </row>
    <row r="35" spans="1:5" x14ac:dyDescent="0.2">
      <c r="A35" s="159" t="s">
        <v>775</v>
      </c>
      <c r="B35" s="162"/>
      <c r="C35" s="26">
        <v>1247481.4240000001</v>
      </c>
      <c r="D35" s="26">
        <v>619674.92799999996</v>
      </c>
      <c r="E35" s="238"/>
    </row>
    <row r="36" spans="1:5" ht="13.5" thickBot="1" x14ac:dyDescent="0.25">
      <c r="A36" s="164" t="s">
        <v>3</v>
      </c>
      <c r="B36" s="165"/>
      <c r="C36" s="27">
        <f>SUM(C35:C35)</f>
        <v>1247481.4240000001</v>
      </c>
      <c r="D36" s="27">
        <f>SUM(D35:D35)</f>
        <v>619674.92799999996</v>
      </c>
      <c r="E36" s="238"/>
    </row>
    <row r="37" spans="1:5" ht="13.5" thickTop="1" x14ac:dyDescent="0.2"/>
  </sheetData>
  <mergeCells count="2">
    <mergeCell ref="A5:F5"/>
    <mergeCell ref="A28:F28"/>
  </mergeCells>
  <hyperlinks>
    <hyperlink ref="D1" location="BG!A1" display="BG" xr:uid="{00000000-0004-0000-0C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37"/>
  <sheetViews>
    <sheetView showGridLines="0" zoomScale="90" zoomScaleNormal="90" workbookViewId="0">
      <selection activeCell="I14" sqref="I14"/>
    </sheetView>
  </sheetViews>
  <sheetFormatPr baseColWidth="10" defaultColWidth="11.42578125" defaultRowHeight="12.75" x14ac:dyDescent="0.2"/>
  <cols>
    <col min="1" max="1" width="27" style="55" customWidth="1"/>
    <col min="2" max="2" width="20" style="55" customWidth="1"/>
    <col min="3" max="3" width="15.7109375" style="55" bestFit="1" customWidth="1"/>
    <col min="4" max="4" width="23.5703125" style="55" customWidth="1"/>
    <col min="5" max="5" width="14.7109375" style="55" bestFit="1" customWidth="1"/>
    <col min="6" max="6" width="15.5703125" style="55" customWidth="1"/>
    <col min="7" max="7" width="15.7109375" style="55" customWidth="1"/>
    <col min="8" max="8" width="16" style="55" customWidth="1"/>
    <col min="9" max="10" width="16.28515625" style="55" customWidth="1"/>
    <col min="11" max="11" width="16.85546875" style="55" customWidth="1"/>
    <col min="12" max="12" width="16" style="55" customWidth="1"/>
    <col min="13" max="13" width="15.7109375" style="55" customWidth="1"/>
    <col min="14" max="14" width="14.7109375" style="55" bestFit="1" customWidth="1"/>
    <col min="15" max="16384" width="11.42578125" style="170"/>
  </cols>
  <sheetData>
    <row r="1" spans="1:14" x14ac:dyDescent="0.2">
      <c r="A1" s="55" t="str">
        <f>Indice!C1</f>
        <v>GRUPO VAZQUEZ S.A.E.</v>
      </c>
      <c r="L1" s="199" t="s">
        <v>101</v>
      </c>
    </row>
    <row r="5" spans="1:14" ht="24.75" customHeight="1" x14ac:dyDescent="0.2">
      <c r="A5" s="674" t="s">
        <v>213</v>
      </c>
      <c r="B5" s="675"/>
      <c r="C5" s="675"/>
      <c r="D5" s="675"/>
      <c r="E5" s="675"/>
      <c r="F5" s="675"/>
      <c r="G5" s="675"/>
      <c r="H5" s="675"/>
      <c r="I5" s="675"/>
      <c r="J5" s="675"/>
      <c r="K5" s="675"/>
      <c r="L5" s="675"/>
      <c r="M5" s="676"/>
      <c r="N5" s="332"/>
    </row>
    <row r="6" spans="1:14" x14ac:dyDescent="0.2">
      <c r="A6" s="333" t="s">
        <v>165</v>
      </c>
      <c r="B6" s="332"/>
      <c r="C6" s="332"/>
      <c r="D6" s="332"/>
      <c r="E6" s="332"/>
      <c r="F6" s="332"/>
      <c r="G6" s="332"/>
      <c r="H6" s="332"/>
      <c r="I6" s="332"/>
      <c r="J6" s="334">
        <v>-1</v>
      </c>
      <c r="K6" s="332"/>
      <c r="L6" s="332"/>
      <c r="M6" s="332"/>
      <c r="N6" s="332"/>
    </row>
    <row r="7" spans="1:14" x14ac:dyDescent="0.2">
      <c r="A7" s="159"/>
      <c r="B7" s="335"/>
      <c r="C7" s="335"/>
      <c r="D7" s="335"/>
      <c r="E7" s="335"/>
      <c r="F7" s="335"/>
      <c r="G7" s="335"/>
      <c r="H7" s="335"/>
      <c r="I7" s="335"/>
      <c r="J7" s="335"/>
      <c r="K7" s="335"/>
      <c r="L7" s="335"/>
      <c r="M7" s="335"/>
      <c r="N7" s="336"/>
    </row>
    <row r="8" spans="1:14" ht="55.5" customHeight="1" x14ac:dyDescent="0.2">
      <c r="A8" s="337"/>
      <c r="B8" s="338" t="s">
        <v>152</v>
      </c>
      <c r="C8" s="338" t="s">
        <v>153</v>
      </c>
      <c r="D8" s="338" t="s">
        <v>54</v>
      </c>
      <c r="E8" s="338" t="s">
        <v>154</v>
      </c>
      <c r="F8" s="338" t="s">
        <v>155</v>
      </c>
      <c r="G8" s="338" t="s">
        <v>156</v>
      </c>
      <c r="H8" s="338" t="s">
        <v>157</v>
      </c>
      <c r="I8" s="338" t="s">
        <v>158</v>
      </c>
      <c r="J8" s="338" t="s">
        <v>159</v>
      </c>
      <c r="K8" s="338" t="s">
        <v>160</v>
      </c>
      <c r="L8" s="339" t="s">
        <v>346</v>
      </c>
      <c r="M8" s="340"/>
      <c r="N8" s="336"/>
    </row>
    <row r="9" spans="1:14" x14ac:dyDescent="0.2">
      <c r="A9" s="341"/>
      <c r="B9" s="342"/>
      <c r="C9" s="342"/>
      <c r="D9" s="342"/>
      <c r="E9" s="342"/>
      <c r="F9" s="342"/>
      <c r="G9" s="342"/>
      <c r="H9" s="342"/>
      <c r="I9" s="342"/>
      <c r="J9" s="342"/>
      <c r="K9" s="342"/>
      <c r="L9" s="451" t="s">
        <v>1053</v>
      </c>
      <c r="M9" s="140" t="s">
        <v>947</v>
      </c>
      <c r="N9" s="483"/>
    </row>
    <row r="10" spans="1:14" x14ac:dyDescent="0.2">
      <c r="A10" s="522" t="s">
        <v>161</v>
      </c>
      <c r="B10" s="462">
        <v>1214714.716</v>
      </c>
      <c r="C10" s="462">
        <v>0</v>
      </c>
      <c r="D10" s="462">
        <v>0</v>
      </c>
      <c r="E10" s="462">
        <v>0</v>
      </c>
      <c r="F10" s="462">
        <f>SUM(B10:E10)</f>
        <v>1214714.716</v>
      </c>
      <c r="G10" s="462">
        <v>514213.58799999999</v>
      </c>
      <c r="H10" s="462">
        <v>50528.783999999985</v>
      </c>
      <c r="I10" s="462">
        <v>0</v>
      </c>
      <c r="J10" s="462">
        <v>0</v>
      </c>
      <c r="K10" s="462">
        <f>G10+H10-I10</f>
        <v>564742.37199999997</v>
      </c>
      <c r="L10" s="462">
        <f>+F10-K10</f>
        <v>649972.34400000004</v>
      </c>
      <c r="M10" s="462">
        <v>700501.12800000003</v>
      </c>
      <c r="N10" s="444"/>
    </row>
    <row r="11" spans="1:14" x14ac:dyDescent="0.2">
      <c r="A11" s="522" t="s">
        <v>162</v>
      </c>
      <c r="B11" s="462">
        <v>0</v>
      </c>
      <c r="C11" s="462">
        <v>1279976.7590000001</v>
      </c>
      <c r="D11" s="462">
        <v>0</v>
      </c>
      <c r="E11" s="462">
        <v>0</v>
      </c>
      <c r="F11" s="462">
        <f t="shared" ref="F11:F15" si="0">SUM(B11:E11)</f>
        <v>1279976.7590000001</v>
      </c>
      <c r="G11" s="462">
        <v>0</v>
      </c>
      <c r="H11" s="462">
        <v>0</v>
      </c>
      <c r="I11" s="462">
        <v>0</v>
      </c>
      <c r="J11" s="462">
        <v>0</v>
      </c>
      <c r="K11" s="462">
        <f t="shared" ref="K11:K15" si="1">G11+H11-I11</f>
        <v>0</v>
      </c>
      <c r="L11" s="462">
        <f>+F11-K11</f>
        <v>1279976.7590000001</v>
      </c>
      <c r="M11" s="462">
        <v>0</v>
      </c>
      <c r="N11" s="444"/>
    </row>
    <row r="12" spans="1:14" x14ac:dyDescent="0.2">
      <c r="A12" s="522" t="s">
        <v>869</v>
      </c>
      <c r="B12" s="462">
        <v>740424.39</v>
      </c>
      <c r="C12" s="462">
        <v>3646.0550000000003</v>
      </c>
      <c r="D12" s="462">
        <v>0</v>
      </c>
      <c r="E12" s="462">
        <v>0</v>
      </c>
      <c r="F12" s="462">
        <f t="shared" si="0"/>
        <v>744070.44500000007</v>
      </c>
      <c r="G12" s="462">
        <v>612890.54099999997</v>
      </c>
      <c r="H12" s="462">
        <v>4571.7119999999995</v>
      </c>
      <c r="I12" s="462">
        <v>0</v>
      </c>
      <c r="J12" s="462">
        <v>0</v>
      </c>
      <c r="K12" s="462">
        <f t="shared" si="1"/>
        <v>617462.25300000003</v>
      </c>
      <c r="L12" s="462">
        <f>+F12-K12</f>
        <v>126608.19200000004</v>
      </c>
      <c r="M12" s="462">
        <v>127533.85099999979</v>
      </c>
      <c r="N12" s="444"/>
    </row>
    <row r="13" spans="1:14" x14ac:dyDescent="0.2">
      <c r="A13" s="522" t="s">
        <v>163</v>
      </c>
      <c r="B13" s="462">
        <v>1470109.173</v>
      </c>
      <c r="C13" s="462">
        <v>42814.744999999995</v>
      </c>
      <c r="D13" s="462">
        <v>0</v>
      </c>
      <c r="E13" s="462">
        <v>0</v>
      </c>
      <c r="F13" s="462">
        <f t="shared" si="0"/>
        <v>1512923.9180000001</v>
      </c>
      <c r="G13" s="462">
        <v>611119.01599999995</v>
      </c>
      <c r="H13" s="462">
        <v>99136.20000000007</v>
      </c>
      <c r="I13" s="462">
        <v>0</v>
      </c>
      <c r="J13" s="462">
        <v>0</v>
      </c>
      <c r="K13" s="462">
        <f t="shared" si="1"/>
        <v>710255.21600000001</v>
      </c>
      <c r="L13" s="462">
        <f t="shared" ref="L13:L15" si="2">+F13-K13</f>
        <v>802668.70200000005</v>
      </c>
      <c r="M13" s="462">
        <v>858990.15600000019</v>
      </c>
      <c r="N13" s="444"/>
    </row>
    <row r="14" spans="1:14" x14ac:dyDescent="0.2">
      <c r="A14" s="522" t="s">
        <v>164</v>
      </c>
      <c r="B14" s="462">
        <v>620</v>
      </c>
      <c r="C14" s="462">
        <v>0</v>
      </c>
      <c r="D14" s="462">
        <v>-620</v>
      </c>
      <c r="E14" s="462">
        <v>0</v>
      </c>
      <c r="F14" s="462">
        <f t="shared" si="0"/>
        <v>0</v>
      </c>
      <c r="G14" s="462">
        <v>0</v>
      </c>
      <c r="H14" s="462">
        <v>0</v>
      </c>
      <c r="I14" s="462">
        <v>0</v>
      </c>
      <c r="J14" s="462">
        <v>0</v>
      </c>
      <c r="K14" s="462">
        <f t="shared" si="1"/>
        <v>0</v>
      </c>
      <c r="L14" s="462">
        <f t="shared" si="2"/>
        <v>0</v>
      </c>
      <c r="M14" s="462">
        <v>620</v>
      </c>
      <c r="N14" s="444"/>
    </row>
    <row r="15" spans="1:14" x14ac:dyDescent="0.2">
      <c r="A15" s="522" t="s">
        <v>773</v>
      </c>
      <c r="B15" s="462">
        <v>3260001.46</v>
      </c>
      <c r="C15" s="462">
        <v>2377880.6800000002</v>
      </c>
      <c r="D15" s="462">
        <v>0</v>
      </c>
      <c r="E15" s="462">
        <v>0</v>
      </c>
      <c r="F15" s="462">
        <f t="shared" si="0"/>
        <v>5637882.1400000006</v>
      </c>
      <c r="G15" s="462">
        <v>265839.65299999999</v>
      </c>
      <c r="H15" s="462">
        <v>162318.99</v>
      </c>
      <c r="I15" s="462">
        <v>0</v>
      </c>
      <c r="J15" s="462">
        <v>0</v>
      </c>
      <c r="K15" s="462">
        <f t="shared" si="1"/>
        <v>428158.64299999998</v>
      </c>
      <c r="L15" s="462">
        <f t="shared" si="2"/>
        <v>5209723.4970000004</v>
      </c>
      <c r="M15" s="462">
        <v>2994161.8059999999</v>
      </c>
      <c r="N15" s="444"/>
    </row>
    <row r="16" spans="1:14" s="30" customFormat="1" x14ac:dyDescent="0.2">
      <c r="A16" s="461" t="s">
        <v>214</v>
      </c>
      <c r="B16" s="461">
        <f t="shared" ref="B16:M16" si="3">SUM(B10:B15)</f>
        <v>6685869.7390000001</v>
      </c>
      <c r="C16" s="461">
        <f t="shared" si="3"/>
        <v>3704318.2390000001</v>
      </c>
      <c r="D16" s="461">
        <f t="shared" si="3"/>
        <v>-620</v>
      </c>
      <c r="E16" s="461">
        <f t="shared" si="3"/>
        <v>0</v>
      </c>
      <c r="F16" s="461">
        <f t="shared" si="3"/>
        <v>10389567.978</v>
      </c>
      <c r="G16" s="461">
        <f t="shared" si="3"/>
        <v>2004062.798</v>
      </c>
      <c r="H16" s="461">
        <f t="shared" si="3"/>
        <v>316555.68600000005</v>
      </c>
      <c r="I16" s="461">
        <f t="shared" si="3"/>
        <v>0</v>
      </c>
      <c r="J16" s="461">
        <f t="shared" si="3"/>
        <v>0</v>
      </c>
      <c r="K16" s="461">
        <f t="shared" si="3"/>
        <v>2320618.4840000002</v>
      </c>
      <c r="L16" s="461">
        <f t="shared" si="3"/>
        <v>8068949.4940000009</v>
      </c>
      <c r="M16" s="461">
        <f t="shared" si="3"/>
        <v>4681806.9409999996</v>
      </c>
      <c r="N16" s="344"/>
    </row>
    <row r="17" spans="8:12" x14ac:dyDescent="0.2">
      <c r="H17" s="437"/>
      <c r="I17" s="437"/>
      <c r="J17" s="437"/>
      <c r="K17" s="437"/>
      <c r="L17" s="437"/>
    </row>
    <row r="18" spans="8:12" x14ac:dyDescent="0.2">
      <c r="H18" s="437"/>
      <c r="I18" s="437"/>
      <c r="J18" s="437"/>
      <c r="K18" s="437"/>
      <c r="L18" s="437"/>
    </row>
    <row r="19" spans="8:12" x14ac:dyDescent="0.2">
      <c r="H19" s="437"/>
      <c r="I19" s="437"/>
      <c r="J19" s="437"/>
      <c r="K19" s="437"/>
      <c r="L19" s="437"/>
    </row>
    <row r="20" spans="8:12" x14ac:dyDescent="0.2">
      <c r="H20" s="437"/>
      <c r="I20" s="437"/>
      <c r="J20" s="437"/>
      <c r="K20" s="437"/>
      <c r="L20" s="437"/>
    </row>
    <row r="21" spans="8:12" x14ac:dyDescent="0.2">
      <c r="H21" s="437"/>
      <c r="I21" s="437"/>
      <c r="J21" s="437"/>
      <c r="K21" s="437"/>
      <c r="L21" s="437"/>
    </row>
    <row r="22" spans="8:12" x14ac:dyDescent="0.2">
      <c r="H22" s="437"/>
      <c r="I22" s="437"/>
      <c r="J22" s="437"/>
      <c r="K22" s="437"/>
      <c r="L22" s="437"/>
    </row>
    <row r="23" spans="8:12" x14ac:dyDescent="0.2">
      <c r="H23" s="437"/>
      <c r="I23" s="437"/>
      <c r="J23" s="437"/>
      <c r="K23" s="437"/>
      <c r="L23" s="437"/>
    </row>
    <row r="24" spans="8:12" x14ac:dyDescent="0.2">
      <c r="H24" s="437"/>
      <c r="I24" s="437"/>
      <c r="J24" s="437"/>
      <c r="K24" s="437"/>
      <c r="L24" s="437"/>
    </row>
    <row r="25" spans="8:12" x14ac:dyDescent="0.2">
      <c r="H25" s="437"/>
      <c r="I25" s="460"/>
      <c r="J25" s="437"/>
      <c r="K25" s="437"/>
      <c r="L25" s="437"/>
    </row>
    <row r="26" spans="8:12" x14ac:dyDescent="0.2">
      <c r="H26" s="437"/>
      <c r="I26" s="437"/>
      <c r="J26" s="298"/>
      <c r="K26" s="437"/>
      <c r="L26" s="437"/>
    </row>
    <row r="27" spans="8:12" x14ac:dyDescent="0.2">
      <c r="H27" s="437"/>
      <c r="I27" s="437"/>
      <c r="J27" s="298"/>
      <c r="K27" s="437"/>
      <c r="L27" s="437"/>
    </row>
    <row r="28" spans="8:12" x14ac:dyDescent="0.2">
      <c r="H28" s="437"/>
      <c r="I28" s="437"/>
      <c r="J28" s="298"/>
      <c r="K28" s="437"/>
      <c r="L28" s="437"/>
    </row>
    <row r="29" spans="8:12" x14ac:dyDescent="0.2">
      <c r="H29" s="437"/>
      <c r="I29" s="437"/>
      <c r="J29" s="298"/>
      <c r="K29" s="437"/>
      <c r="L29" s="437"/>
    </row>
    <row r="30" spans="8:12" x14ac:dyDescent="0.2">
      <c r="H30" s="437"/>
      <c r="I30" s="437"/>
      <c r="J30" s="298"/>
      <c r="K30" s="437"/>
      <c r="L30" s="437"/>
    </row>
    <row r="31" spans="8:12" x14ac:dyDescent="0.2">
      <c r="H31" s="437"/>
      <c r="I31" s="437"/>
      <c r="J31" s="298"/>
      <c r="K31" s="437"/>
      <c r="L31" s="437"/>
    </row>
    <row r="32" spans="8:12" x14ac:dyDescent="0.2">
      <c r="H32" s="437"/>
      <c r="I32" s="437"/>
      <c r="J32" s="298"/>
      <c r="K32" s="437"/>
      <c r="L32" s="437"/>
    </row>
    <row r="33" spans="8:12" x14ac:dyDescent="0.2">
      <c r="H33" s="437"/>
      <c r="I33" s="437"/>
      <c r="J33" s="298"/>
      <c r="K33" s="437"/>
      <c r="L33" s="437"/>
    </row>
    <row r="34" spans="8:12" x14ac:dyDescent="0.2">
      <c r="H34" s="437"/>
      <c r="I34" s="437"/>
      <c r="J34" s="298"/>
      <c r="K34" s="437"/>
      <c r="L34" s="437"/>
    </row>
    <row r="35" spans="8:12" x14ac:dyDescent="0.2">
      <c r="H35" s="437"/>
      <c r="I35" s="437"/>
      <c r="J35" s="298"/>
      <c r="K35" s="437"/>
      <c r="L35" s="437"/>
    </row>
    <row r="36" spans="8:12" x14ac:dyDescent="0.2">
      <c r="H36" s="437"/>
      <c r="I36" s="437"/>
      <c r="J36" s="298"/>
      <c r="K36" s="437"/>
      <c r="L36" s="437"/>
    </row>
    <row r="37" spans="8:12" x14ac:dyDescent="0.2">
      <c r="J37" s="328"/>
    </row>
  </sheetData>
  <mergeCells count="1">
    <mergeCell ref="A5:M5"/>
  </mergeCells>
  <hyperlinks>
    <hyperlink ref="L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D19"/>
  <sheetViews>
    <sheetView showGridLines="0" zoomScale="85" zoomScaleNormal="85" workbookViewId="0">
      <selection activeCell="E13" sqref="E13"/>
    </sheetView>
  </sheetViews>
  <sheetFormatPr baseColWidth="10" defaultColWidth="11.42578125" defaultRowHeight="12.75" x14ac:dyDescent="0.2"/>
  <cols>
    <col min="1" max="1" width="45.7109375" style="213" customWidth="1"/>
    <col min="2" max="3" width="22.7109375" style="213" customWidth="1"/>
    <col min="4" max="16384" width="11.42578125" style="213"/>
  </cols>
  <sheetData>
    <row r="1" spans="1:4" x14ac:dyDescent="0.2">
      <c r="A1" s="213" t="str">
        <f>Indice!C1</f>
        <v>GRUPO VAZQUEZ S.A.E.</v>
      </c>
      <c r="C1" s="270" t="s">
        <v>101</v>
      </c>
    </row>
    <row r="5" spans="1:4" x14ac:dyDescent="0.2">
      <c r="A5" s="100" t="s">
        <v>779</v>
      </c>
      <c r="B5" s="100"/>
      <c r="C5" s="100"/>
      <c r="D5" s="100"/>
    </row>
    <row r="6" spans="1:4" x14ac:dyDescent="0.2">
      <c r="A6" s="229" t="s">
        <v>210</v>
      </c>
      <c r="C6" s="229"/>
    </row>
    <row r="7" spans="1:4" x14ac:dyDescent="0.2">
      <c r="A7" s="229"/>
      <c r="C7" s="229"/>
    </row>
    <row r="8" spans="1:4" ht="15.75" customHeight="1" x14ac:dyDescent="0.2">
      <c r="A8" s="60"/>
      <c r="B8" s="451" t="s">
        <v>1053</v>
      </c>
      <c r="C8" s="451" t="s">
        <v>947</v>
      </c>
      <c r="D8" s="60"/>
    </row>
    <row r="9" spans="1:4" ht="15" customHeight="1" x14ac:dyDescent="0.2">
      <c r="A9" s="62" t="s">
        <v>96</v>
      </c>
      <c r="B9" s="219"/>
      <c r="C9" s="219"/>
      <c r="D9" s="219"/>
    </row>
    <row r="10" spans="1:4" s="422" customFormat="1" ht="15" customHeight="1" x14ac:dyDescent="0.2">
      <c r="A10" s="234" t="s">
        <v>860</v>
      </c>
      <c r="B10" s="345">
        <v>130934449.47</v>
      </c>
      <c r="C10" s="345">
        <v>130934449.47</v>
      </c>
      <c r="D10" s="28"/>
    </row>
    <row r="11" spans="1:4" s="422" customFormat="1" ht="15" customHeight="1" x14ac:dyDescent="0.2">
      <c r="A11" s="234" t="s">
        <v>888</v>
      </c>
      <c r="B11" s="345">
        <v>3716305.719</v>
      </c>
      <c r="C11" s="345">
        <v>3516389.355</v>
      </c>
      <c r="D11" s="28"/>
    </row>
    <row r="12" spans="1:4" ht="15" customHeight="1" x14ac:dyDescent="0.2">
      <c r="A12" s="234" t="s">
        <v>887</v>
      </c>
      <c r="B12" s="345">
        <v>7744860.1500000004</v>
      </c>
      <c r="C12" s="345">
        <v>7744860.1500000004</v>
      </c>
      <c r="D12" s="28"/>
    </row>
    <row r="13" spans="1:4" ht="15" customHeight="1" thickBot="1" x14ac:dyDescent="0.25">
      <c r="A13" s="63" t="s">
        <v>3</v>
      </c>
      <c r="B13" s="13">
        <f>SUM(B10:B12)</f>
        <v>142395615.33900002</v>
      </c>
      <c r="C13" s="13">
        <f>SUM(C10:C12)</f>
        <v>142195698.97499999</v>
      </c>
      <c r="D13" s="28"/>
    </row>
    <row r="14" spans="1:4" ht="15" customHeight="1" thickTop="1" x14ac:dyDescent="0.2">
      <c r="A14" s="28"/>
      <c r="B14" s="479"/>
      <c r="C14" s="479"/>
      <c r="D14" s="28"/>
    </row>
    <row r="15" spans="1:4" x14ac:dyDescent="0.2">
      <c r="B15" s="154"/>
      <c r="C15" s="154"/>
    </row>
    <row r="19" s="452" customFormat="1" x14ac:dyDescent="0.2"/>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F31"/>
  <sheetViews>
    <sheetView showGridLines="0" zoomScale="90" zoomScaleNormal="90" workbookViewId="0">
      <selection activeCell="J23" sqref="J23"/>
    </sheetView>
  </sheetViews>
  <sheetFormatPr baseColWidth="10" defaultColWidth="11.42578125" defaultRowHeight="15" x14ac:dyDescent="0.25"/>
  <cols>
    <col min="1" max="1" width="26.7109375" style="155" customWidth="1"/>
    <col min="2" max="3" width="22.7109375" style="155" customWidth="1"/>
    <col min="4" max="5" width="11.42578125" style="155"/>
    <col min="6" max="6" width="11.85546875" style="155" customWidth="1"/>
    <col min="7" max="16384" width="11.42578125" style="156"/>
  </cols>
  <sheetData>
    <row r="1" spans="1:6" x14ac:dyDescent="0.25">
      <c r="A1" s="155" t="str">
        <f>Indice!C1</f>
        <v>GRUPO VAZQUEZ S.A.E.</v>
      </c>
      <c r="F1" s="346" t="s">
        <v>101</v>
      </c>
    </row>
    <row r="5" spans="1:6" x14ac:dyDescent="0.25">
      <c r="A5" s="677" t="s">
        <v>215</v>
      </c>
      <c r="B5" s="677"/>
      <c r="C5" s="677"/>
      <c r="D5" s="677"/>
    </row>
    <row r="6" spans="1:6" x14ac:dyDescent="0.25">
      <c r="A6" s="347" t="s">
        <v>210</v>
      </c>
      <c r="C6" s="347"/>
    </row>
    <row r="7" spans="1:6" x14ac:dyDescent="0.25">
      <c r="A7" s="347"/>
      <c r="C7" s="347"/>
      <c r="F7" s="426"/>
    </row>
    <row r="8" spans="1:6" x14ac:dyDescent="0.25">
      <c r="A8" s="348" t="s">
        <v>97</v>
      </c>
      <c r="B8" s="451" t="s">
        <v>1053</v>
      </c>
      <c r="C8" s="451" t="s">
        <v>947</v>
      </c>
      <c r="D8" s="349"/>
      <c r="F8" s="426"/>
    </row>
    <row r="9" spans="1:6" hidden="1" x14ac:dyDescent="0.25">
      <c r="A9" s="350" t="s">
        <v>875</v>
      </c>
      <c r="B9" s="350">
        <v>0</v>
      </c>
      <c r="C9" s="350">
        <v>0</v>
      </c>
      <c r="D9" s="350"/>
      <c r="F9" s="426"/>
    </row>
    <row r="10" spans="1:6" x14ac:dyDescent="0.25">
      <c r="A10" s="350" t="s">
        <v>780</v>
      </c>
      <c r="B10" s="350">
        <v>68827.64</v>
      </c>
      <c r="C10" s="350">
        <v>38364.623</v>
      </c>
      <c r="D10" s="350"/>
      <c r="F10" s="426"/>
    </row>
    <row r="11" spans="1:6" x14ac:dyDescent="0.25">
      <c r="A11" s="350" t="s">
        <v>890</v>
      </c>
      <c r="B11" s="350">
        <v>390909.09100000001</v>
      </c>
      <c r="C11" s="350">
        <v>390909.09100000001</v>
      </c>
      <c r="D11" s="350"/>
    </row>
    <row r="12" spans="1:6" x14ac:dyDescent="0.25">
      <c r="A12" s="350" t="s">
        <v>781</v>
      </c>
      <c r="B12" s="350">
        <v>8364439.2719999999</v>
      </c>
      <c r="C12" s="350">
        <v>8364439.2719999999</v>
      </c>
      <c r="D12" s="350"/>
    </row>
    <row r="13" spans="1:6" hidden="1" x14ac:dyDescent="0.25">
      <c r="A13" s="350" t="s">
        <v>889</v>
      </c>
      <c r="B13" s="350">
        <v>0</v>
      </c>
      <c r="C13" s="350">
        <v>0</v>
      </c>
      <c r="D13" s="350"/>
    </row>
    <row r="14" spans="1:6" ht="15.75" thickBot="1" x14ac:dyDescent="0.3">
      <c r="A14" s="351" t="s">
        <v>99</v>
      </c>
      <c r="B14" s="590">
        <f>SUM(B9:B13)</f>
        <v>8824176.0030000005</v>
      </c>
      <c r="C14" s="590">
        <f>SUM(C9:C13)</f>
        <v>8793712.9859999996</v>
      </c>
    </row>
    <row r="15" spans="1:6" ht="15.75" thickTop="1" x14ac:dyDescent="0.25">
      <c r="A15" s="352"/>
      <c r="D15" s="353"/>
    </row>
    <row r="16" spans="1:6" x14ac:dyDescent="0.25">
      <c r="A16" s="353"/>
      <c r="D16" s="353"/>
    </row>
    <row r="17" spans="1:6" x14ac:dyDescent="0.25">
      <c r="A17" s="352"/>
      <c r="D17" s="353"/>
      <c r="E17" s="350"/>
      <c r="F17" s="350"/>
    </row>
    <row r="19" spans="1:6" x14ac:dyDescent="0.25">
      <c r="A19" s="351"/>
    </row>
    <row r="21" spans="1:6" x14ac:dyDescent="0.25">
      <c r="A21" s="351"/>
    </row>
    <row r="23" spans="1:6" x14ac:dyDescent="0.25">
      <c r="A23" s="351"/>
    </row>
    <row r="25" spans="1:6" x14ac:dyDescent="0.25">
      <c r="A25" s="351"/>
    </row>
    <row r="27" spans="1:6" x14ac:dyDescent="0.25">
      <c r="A27" s="351"/>
    </row>
    <row r="29" spans="1:6" x14ac:dyDescent="0.25">
      <c r="A29" s="351"/>
    </row>
    <row r="31" spans="1:6" x14ac:dyDescent="0.25">
      <c r="A31" s="351"/>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14"/>
  <sheetViews>
    <sheetView showGridLines="0" zoomScale="90" zoomScaleNormal="90" workbookViewId="0">
      <selection activeCell="J19" sqref="J19"/>
    </sheetView>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0" t="s">
        <v>216</v>
      </c>
      <c r="B5" s="100"/>
      <c r="C5" s="100"/>
      <c r="D5" s="100"/>
    </row>
    <row r="6" spans="1:13" x14ac:dyDescent="0.25">
      <c r="A6" s="89" t="s">
        <v>210</v>
      </c>
      <c r="C6" s="89"/>
    </row>
    <row r="7" spans="1:13" s="169" customFormat="1" x14ac:dyDescent="0.25">
      <c r="A7" s="89"/>
      <c r="B7" s="171"/>
      <c r="C7" s="89"/>
      <c r="D7" s="171"/>
      <c r="E7" s="171"/>
      <c r="F7" s="171"/>
      <c r="G7" s="171"/>
      <c r="H7" s="171"/>
      <c r="I7" s="171"/>
      <c r="J7" s="171"/>
      <c r="K7" s="171"/>
      <c r="L7" s="171"/>
      <c r="M7" s="171"/>
    </row>
    <row r="8" spans="1:13" x14ac:dyDescent="0.25">
      <c r="A8" s="68" t="s">
        <v>100</v>
      </c>
      <c r="B8" s="451" t="s">
        <v>1053</v>
      </c>
      <c r="C8" s="451" t="s">
        <v>947</v>
      </c>
      <c r="D8" s="64"/>
    </row>
    <row r="9" spans="1:13" x14ac:dyDescent="0.25">
      <c r="A9" s="65"/>
      <c r="B9" s="65"/>
      <c r="C9" s="65"/>
      <c r="D9" s="65"/>
    </row>
    <row r="10" spans="1:13" x14ac:dyDescent="0.25">
      <c r="A10" s="66"/>
      <c r="D10" s="66"/>
    </row>
    <row r="11" spans="1:13" x14ac:dyDescent="0.25">
      <c r="A11" s="67"/>
      <c r="D11" s="66"/>
    </row>
    <row r="12" spans="1:13" ht="15.75" thickBot="1" x14ac:dyDescent="0.3">
      <c r="A12" s="58" t="s">
        <v>99</v>
      </c>
      <c r="B12" s="590">
        <f>SUM(B9:B11)</f>
        <v>0</v>
      </c>
      <c r="C12" s="590">
        <f>SUM(C9:C11)</f>
        <v>0</v>
      </c>
    </row>
    <row r="13" spans="1:13" ht="15.75" thickTop="1" x14ac:dyDescent="0.25">
      <c r="A13" s="67"/>
      <c r="D13" s="66"/>
    </row>
    <row r="14" spans="1:13" x14ac:dyDescent="0.25">
      <c r="A14" s="66"/>
      <c r="D14" s="66"/>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98"/>
  <sheetViews>
    <sheetView showGridLines="0" zoomScale="90" zoomScaleNormal="90" workbookViewId="0">
      <selection activeCell="H8" sqref="H8"/>
    </sheetView>
  </sheetViews>
  <sheetFormatPr baseColWidth="10" defaultColWidth="11.42578125" defaultRowHeight="12.75" x14ac:dyDescent="0.2"/>
  <cols>
    <col min="1" max="1" width="38.5703125" style="213" customWidth="1"/>
    <col min="2" max="2" width="26.140625" style="213" bestFit="1" customWidth="1"/>
    <col min="3" max="3" width="34.42578125" style="213" bestFit="1" customWidth="1"/>
    <col min="4" max="4" width="18.42578125" style="213" customWidth="1"/>
    <col min="5" max="5" width="18.7109375" style="213" customWidth="1"/>
    <col min="6" max="16384" width="11.42578125" style="213"/>
  </cols>
  <sheetData>
    <row r="1" spans="1:5" x14ac:dyDescent="0.2">
      <c r="A1" s="213" t="str">
        <f>Indice!C1</f>
        <v>GRUPO VAZQUEZ S.A.E.</v>
      </c>
      <c r="B1" s="270"/>
      <c r="C1" s="354" t="s">
        <v>101</v>
      </c>
    </row>
    <row r="5" spans="1:5" x14ac:dyDescent="0.2">
      <c r="A5" s="100" t="s">
        <v>218</v>
      </c>
      <c r="B5" s="100"/>
      <c r="C5" s="100"/>
      <c r="D5" s="100"/>
      <c r="E5" s="100"/>
    </row>
    <row r="6" spans="1:5" x14ac:dyDescent="0.2">
      <c r="A6" s="229" t="s">
        <v>210</v>
      </c>
    </row>
    <row r="7" spans="1:5" x14ac:dyDescent="0.2">
      <c r="A7" s="229"/>
    </row>
    <row r="8" spans="1:5" x14ac:dyDescent="0.2">
      <c r="A8" s="173" t="s">
        <v>707</v>
      </c>
      <c r="B8" s="173"/>
      <c r="C8" s="173"/>
      <c r="D8" s="173"/>
    </row>
    <row r="9" spans="1:5" x14ac:dyDescent="0.2">
      <c r="E9" s="229"/>
    </row>
    <row r="10" spans="1:5" x14ac:dyDescent="0.2">
      <c r="A10" s="12" t="s">
        <v>58</v>
      </c>
      <c r="B10" s="141" t="s">
        <v>128</v>
      </c>
      <c r="C10" s="141" t="s">
        <v>348</v>
      </c>
      <c r="D10" s="451" t="s">
        <v>1053</v>
      </c>
      <c r="E10" s="451" t="s">
        <v>947</v>
      </c>
    </row>
    <row r="11" spans="1:5" x14ac:dyDescent="0.2">
      <c r="A11" s="213" t="s">
        <v>347</v>
      </c>
      <c r="B11" s="294" t="s">
        <v>308</v>
      </c>
      <c r="C11" s="102" t="str">
        <f>IFERROR(VLOOKUP(B11,'Base de Monedas'!A:B,2,0),"")</f>
        <v>Guaraní</v>
      </c>
      <c r="D11" s="343">
        <v>0</v>
      </c>
      <c r="E11" s="343">
        <v>7446.7730000000001</v>
      </c>
    </row>
    <row r="12" spans="1:5" x14ac:dyDescent="0.2">
      <c r="A12" s="213" t="s">
        <v>783</v>
      </c>
      <c r="B12" s="294" t="s">
        <v>308</v>
      </c>
      <c r="C12" s="102" t="str">
        <f>IFERROR(VLOOKUP(B12,'Base de Monedas'!A:B,2,0),"")</f>
        <v>Guaraní</v>
      </c>
      <c r="D12" s="343">
        <v>1906223.4289999998</v>
      </c>
      <c r="E12" s="343">
        <v>2052426.4910000002</v>
      </c>
    </row>
    <row r="13" spans="1:5" x14ac:dyDescent="0.2">
      <c r="A13" s="213" t="s">
        <v>784</v>
      </c>
      <c r="B13" s="294" t="s">
        <v>308</v>
      </c>
      <c r="C13" s="102" t="str">
        <f>IFERROR(VLOOKUP(B13,'Base de Monedas'!A:B,2,0),"")</f>
        <v>Guaraní</v>
      </c>
      <c r="D13" s="343">
        <v>2172404.3829999994</v>
      </c>
      <c r="E13" s="343">
        <v>475087.43700000003</v>
      </c>
    </row>
    <row r="14" spans="1:5" ht="13.5" thickBot="1" x14ac:dyDescent="0.25">
      <c r="A14" s="7" t="s">
        <v>92</v>
      </c>
      <c r="B14" s="159"/>
      <c r="C14" s="9"/>
      <c r="D14" s="311">
        <f>SUM($D$11:D13)</f>
        <v>4078627.811999999</v>
      </c>
      <c r="E14" s="311">
        <f>SUM($E$11:E13)</f>
        <v>2534960.7010000004</v>
      </c>
    </row>
    <row r="15" spans="1:5" ht="13.5" thickTop="1" x14ac:dyDescent="0.2">
      <c r="A15" s="7"/>
      <c r="B15" s="159"/>
      <c r="C15" s="9"/>
      <c r="D15" s="343"/>
      <c r="E15" s="343"/>
    </row>
    <row r="17" spans="1:5" x14ac:dyDescent="0.2">
      <c r="E17" s="229"/>
    </row>
    <row r="18" spans="1:5" x14ac:dyDescent="0.2">
      <c r="A18" s="12" t="s">
        <v>706</v>
      </c>
      <c r="B18" s="141" t="s">
        <v>128</v>
      </c>
      <c r="C18" s="141" t="s">
        <v>348</v>
      </c>
      <c r="D18" s="451" t="s">
        <v>1053</v>
      </c>
      <c r="E18" s="451" t="s">
        <v>947</v>
      </c>
    </row>
    <row r="19" spans="1:5" x14ac:dyDescent="0.2">
      <c r="A19" s="213" t="s">
        <v>347</v>
      </c>
      <c r="B19" s="294" t="s">
        <v>308</v>
      </c>
      <c r="C19" s="102" t="str">
        <f>IFERROR(VLOOKUP(B19,'Base de Monedas'!A:B,2,0),"")</f>
        <v>Guaraní</v>
      </c>
      <c r="D19" s="444">
        <v>0</v>
      </c>
      <c r="E19" s="444">
        <v>0</v>
      </c>
    </row>
    <row r="20" spans="1:5" x14ac:dyDescent="0.2">
      <c r="A20" s="519" t="s">
        <v>783</v>
      </c>
      <c r="B20" s="520" t="s">
        <v>308</v>
      </c>
      <c r="C20" s="102" t="str">
        <f>IFERROR(VLOOKUP(B20,'Base de Monedas'!A:B,2,0),"")</f>
        <v>Guaraní</v>
      </c>
      <c r="D20" s="444">
        <v>25440531.800000001</v>
      </c>
      <c r="E20" s="444">
        <v>8552838</v>
      </c>
    </row>
    <row r="21" spans="1:5" x14ac:dyDescent="0.2">
      <c r="A21" s="213" t="s">
        <v>784</v>
      </c>
      <c r="B21" s="294" t="s">
        <v>308</v>
      </c>
      <c r="C21" s="102" t="str">
        <f>IFERROR(VLOOKUP(B21,'Base de Monedas'!A:B,2,0),"")</f>
        <v>Guaraní</v>
      </c>
      <c r="D21" s="444">
        <v>15066333.422</v>
      </c>
      <c r="E21" s="444">
        <v>16484874.448999997</v>
      </c>
    </row>
    <row r="22" spans="1:5" ht="13.5" thickBot="1" x14ac:dyDescent="0.25">
      <c r="A22" s="7" t="s">
        <v>92</v>
      </c>
      <c r="B22" s="159"/>
      <c r="C22" s="9"/>
      <c r="D22" s="311">
        <f>SUM($D$19:D21)</f>
        <v>40506865.222000003</v>
      </c>
      <c r="E22" s="311">
        <f>SUM($E$19:E21)</f>
        <v>25037712.448999997</v>
      </c>
    </row>
    <row r="23" spans="1:5" ht="13.5" thickTop="1" x14ac:dyDescent="0.2">
      <c r="D23" s="154"/>
      <c r="E23" s="154"/>
    </row>
    <row r="24" spans="1:5" x14ac:dyDescent="0.2">
      <c r="E24" s="154"/>
    </row>
    <row r="25" spans="1:5" x14ac:dyDescent="0.2">
      <c r="E25" s="154"/>
    </row>
    <row r="26" spans="1:5" x14ac:dyDescent="0.2">
      <c r="E26" s="370"/>
    </row>
    <row r="28" spans="1:5" x14ac:dyDescent="0.2">
      <c r="E28" s="370"/>
    </row>
    <row r="29" spans="1:5" x14ac:dyDescent="0.2">
      <c r="E29" s="370"/>
    </row>
    <row r="81" spans="1:5" s="452" customFormat="1" x14ac:dyDescent="0.2">
      <c r="A81" s="213"/>
      <c r="B81" s="213"/>
      <c r="C81" s="213"/>
      <c r="D81" s="213"/>
      <c r="E81" s="213"/>
    </row>
    <row r="82" spans="1:5" x14ac:dyDescent="0.2">
      <c r="A82" s="452"/>
      <c r="B82" s="452"/>
      <c r="C82" s="452"/>
      <c r="D82" s="452"/>
      <c r="E82" s="452"/>
    </row>
    <row r="89" spans="1:5" s="552" customFormat="1" x14ac:dyDescent="0.2"/>
    <row r="90" spans="1:5" s="552" customFormat="1" x14ac:dyDescent="0.2"/>
    <row r="91" spans="1:5" s="552" customFormat="1" x14ac:dyDescent="0.2"/>
    <row r="95" spans="1:5" s="552" customFormat="1" x14ac:dyDescent="0.2"/>
    <row r="97" s="552" customFormat="1" x14ac:dyDescent="0.2"/>
    <row r="98" s="552" customFormat="1" x14ac:dyDescent="0.2"/>
  </sheetData>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1" fitToHeight="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'Base de Monedas'!$A$1:$A$179</xm:f>
          </x14:formula1>
          <xm:sqref>B11:B13 B19:B21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M52"/>
  <sheetViews>
    <sheetView showGridLines="0" topLeftCell="A4" zoomScale="90" zoomScaleNormal="90" workbookViewId="0">
      <selection activeCell="H21" sqref="H21"/>
    </sheetView>
  </sheetViews>
  <sheetFormatPr baseColWidth="10" defaultColWidth="11.42578125" defaultRowHeight="12.75" x14ac:dyDescent="0.2"/>
  <cols>
    <col min="1" max="1" width="66.42578125" style="213" bestFit="1" customWidth="1"/>
    <col min="2" max="2" width="12.28515625" style="213" bestFit="1" customWidth="1"/>
    <col min="3" max="3" width="19.28515625" style="213" bestFit="1" customWidth="1"/>
    <col min="4" max="4" width="21.140625" style="213" customWidth="1"/>
    <col min="5" max="5" width="20.7109375" style="213" bestFit="1" customWidth="1"/>
    <col min="6" max="6" width="15.85546875" style="213" bestFit="1" customWidth="1"/>
    <col min="7" max="7" width="2.7109375" style="213" customWidth="1"/>
    <col min="8" max="8" width="12.28515625" style="213" bestFit="1" customWidth="1"/>
    <col min="9" max="9" width="19.28515625" style="213" bestFit="1" customWidth="1"/>
    <col min="10" max="10" width="14.85546875" style="213" bestFit="1" customWidth="1"/>
    <col min="11" max="11" width="20.7109375" style="213" bestFit="1" customWidth="1"/>
    <col min="12" max="12" width="15.85546875" style="213" bestFit="1" customWidth="1"/>
    <col min="13" max="13" width="15.5703125" style="170" customWidth="1"/>
    <col min="14" max="16384" width="11.42578125" style="213"/>
  </cols>
  <sheetData>
    <row r="1" spans="1:13" ht="15" customHeight="1" x14ac:dyDescent="0.2">
      <c r="A1" s="213" t="str">
        <f>Indice!C1</f>
        <v>GRUPO VAZQUEZ S.A.E.</v>
      </c>
      <c r="E1" s="270" t="s">
        <v>101</v>
      </c>
      <c r="L1" s="270" t="s">
        <v>101</v>
      </c>
      <c r="M1" s="445"/>
    </row>
    <row r="2" spans="1:13" ht="15" customHeight="1" x14ac:dyDescent="0.2"/>
    <row r="3" spans="1:13" ht="15" customHeight="1" x14ac:dyDescent="0.2"/>
    <row r="4" spans="1:13" ht="15" customHeight="1" x14ac:dyDescent="0.2"/>
    <row r="5" spans="1:13" ht="15" customHeight="1" x14ac:dyDescent="0.2">
      <c r="A5" s="100" t="s">
        <v>219</v>
      </c>
      <c r="B5" s="100"/>
      <c r="C5" s="100"/>
      <c r="D5" s="100"/>
      <c r="E5" s="100"/>
      <c r="F5" s="100"/>
      <c r="G5" s="100"/>
      <c r="H5" s="100"/>
      <c r="I5" s="100"/>
      <c r="J5" s="100"/>
      <c r="K5" s="100"/>
      <c r="L5" s="100"/>
      <c r="M5" s="87"/>
    </row>
    <row r="6" spans="1:13" ht="15" customHeight="1" x14ac:dyDescent="0.2">
      <c r="A6" s="229" t="s">
        <v>210</v>
      </c>
    </row>
    <row r="7" spans="1:13" ht="15" customHeight="1" x14ac:dyDescent="0.2"/>
    <row r="8" spans="1:13" ht="15" customHeight="1" x14ac:dyDescent="0.2">
      <c r="A8" s="12" t="s">
        <v>58</v>
      </c>
      <c r="C8" s="229"/>
      <c r="D8" s="229"/>
      <c r="E8" s="229"/>
      <c r="I8" s="229"/>
      <c r="J8" s="229"/>
      <c r="K8" s="229"/>
      <c r="L8" s="229"/>
      <c r="M8" s="182"/>
    </row>
    <row r="9" spans="1:13" ht="15" customHeight="1" x14ac:dyDescent="0.2">
      <c r="A9" s="1"/>
      <c r="B9" s="93"/>
      <c r="C9" s="93"/>
      <c r="D9" s="451" t="s">
        <v>1053</v>
      </c>
      <c r="E9" s="93"/>
      <c r="F9" s="93"/>
      <c r="H9" s="93"/>
      <c r="I9" s="93"/>
      <c r="J9" s="451" t="s">
        <v>947</v>
      </c>
      <c r="K9" s="93"/>
      <c r="L9" s="93"/>
      <c r="M9" s="94"/>
    </row>
    <row r="10" spans="1:13" ht="15" customHeight="1" x14ac:dyDescent="0.2">
      <c r="A10" s="356" t="s">
        <v>711</v>
      </c>
      <c r="B10" s="357" t="s">
        <v>93</v>
      </c>
      <c r="C10" s="101" t="s">
        <v>709</v>
      </c>
      <c r="D10" s="101" t="s">
        <v>220</v>
      </c>
      <c r="E10" s="356" t="s">
        <v>715</v>
      </c>
      <c r="F10" s="357" t="s">
        <v>95</v>
      </c>
      <c r="H10" s="357" t="s">
        <v>93</v>
      </c>
      <c r="I10" s="101" t="s">
        <v>709</v>
      </c>
      <c r="J10" s="101" t="s">
        <v>220</v>
      </c>
      <c r="K10" s="356" t="s">
        <v>715</v>
      </c>
      <c r="L10" s="357" t="s">
        <v>95</v>
      </c>
      <c r="M10" s="446"/>
    </row>
    <row r="11" spans="1:13" s="570" customFormat="1" ht="15" customHeight="1" x14ac:dyDescent="0.2">
      <c r="A11" s="570" t="s">
        <v>829</v>
      </c>
      <c r="B11" s="170">
        <v>2023</v>
      </c>
      <c r="C11" s="571" t="s">
        <v>308</v>
      </c>
      <c r="D11" s="570" t="str">
        <f>IFERROR(VLOOKUP(C11,'Base de Monedas'!A:B,2,0),"")</f>
        <v>Guaraní</v>
      </c>
      <c r="E11" s="394">
        <v>4695296.8470000001</v>
      </c>
      <c r="F11" s="570" t="s">
        <v>852</v>
      </c>
      <c r="H11" s="170"/>
      <c r="I11" s="571" t="s">
        <v>308</v>
      </c>
      <c r="J11" s="570" t="s">
        <v>625</v>
      </c>
      <c r="K11" s="394">
        <v>0</v>
      </c>
      <c r="M11" s="170"/>
    </row>
    <row r="12" spans="1:13" ht="15" customHeight="1" x14ac:dyDescent="0.2">
      <c r="A12" s="213" t="s">
        <v>830</v>
      </c>
      <c r="B12" s="170">
        <v>2023</v>
      </c>
      <c r="C12" s="294" t="s">
        <v>308</v>
      </c>
      <c r="D12" s="213" t="str">
        <f>IFERROR(VLOOKUP(C12,'Base de Monedas'!A:B,2,0),"")</f>
        <v>Guaraní</v>
      </c>
      <c r="E12" s="394">
        <v>8300000</v>
      </c>
      <c r="F12" s="568" t="s">
        <v>852</v>
      </c>
      <c r="H12" s="170"/>
      <c r="I12" s="553" t="s">
        <v>308</v>
      </c>
      <c r="J12" s="552" t="s">
        <v>625</v>
      </c>
      <c r="K12" s="394">
        <v>0</v>
      </c>
      <c r="L12" s="552"/>
    </row>
    <row r="13" spans="1:13" ht="15" customHeight="1" x14ac:dyDescent="0.2">
      <c r="A13" s="170" t="s">
        <v>913</v>
      </c>
      <c r="B13" s="170">
        <v>2023</v>
      </c>
      <c r="C13" s="475" t="s">
        <v>307</v>
      </c>
      <c r="D13" s="474" t="s">
        <v>491</v>
      </c>
      <c r="E13" s="394">
        <v>23610465.162999999</v>
      </c>
      <c r="F13" s="507" t="s">
        <v>852</v>
      </c>
      <c r="G13" s="474"/>
      <c r="H13" s="170">
        <v>2023</v>
      </c>
      <c r="I13" s="553" t="s">
        <v>307</v>
      </c>
      <c r="J13" s="552" t="s">
        <v>491</v>
      </c>
      <c r="K13" s="394">
        <v>23840306.045000002</v>
      </c>
      <c r="L13" s="552" t="s">
        <v>852</v>
      </c>
    </row>
    <row r="14" spans="1:13" ht="15" customHeight="1" x14ac:dyDescent="0.2">
      <c r="A14" s="170" t="s">
        <v>1029</v>
      </c>
      <c r="B14" s="170">
        <v>2023</v>
      </c>
      <c r="C14" s="494" t="s">
        <v>307</v>
      </c>
      <c r="D14" s="493" t="s">
        <v>491</v>
      </c>
      <c r="E14" s="394">
        <v>3892184.3569999998</v>
      </c>
      <c r="F14" s="493" t="s">
        <v>852</v>
      </c>
      <c r="G14" s="493"/>
      <c r="H14" s="170">
        <v>2023</v>
      </c>
      <c r="I14" s="553" t="s">
        <v>307</v>
      </c>
      <c r="J14" s="552" t="s">
        <v>491</v>
      </c>
      <c r="K14" s="394">
        <v>3933461.0410000002</v>
      </c>
      <c r="L14" s="552" t="s">
        <v>852</v>
      </c>
    </row>
    <row r="15" spans="1:13" ht="15" customHeight="1" x14ac:dyDescent="0.2">
      <c r="A15" s="170" t="s">
        <v>914</v>
      </c>
      <c r="B15" s="170">
        <v>2024</v>
      </c>
      <c r="C15" s="588" t="s">
        <v>307</v>
      </c>
      <c r="D15" s="587" t="s">
        <v>491</v>
      </c>
      <c r="E15" s="394">
        <v>8715120</v>
      </c>
      <c r="F15" s="587" t="s">
        <v>851</v>
      </c>
      <c r="G15" s="587"/>
      <c r="H15" s="170">
        <v>2024</v>
      </c>
      <c r="I15" s="588" t="s">
        <v>307</v>
      </c>
      <c r="J15" s="587" t="s">
        <v>491</v>
      </c>
      <c r="K15" s="394">
        <v>0</v>
      </c>
      <c r="L15" s="587"/>
    </row>
    <row r="16" spans="1:13" s="386" customFormat="1" ht="15" customHeight="1" x14ac:dyDescent="0.2">
      <c r="A16" s="170" t="s">
        <v>944</v>
      </c>
      <c r="B16" s="170">
        <v>2023</v>
      </c>
      <c r="C16" s="387" t="s">
        <v>308</v>
      </c>
      <c r="D16" s="213" t="str">
        <f>IFERROR(VLOOKUP(C16,'Base de Monedas'!A:B,2,0),"")</f>
        <v>Guaraní</v>
      </c>
      <c r="E16" s="394">
        <v>212548.38500000001</v>
      </c>
      <c r="F16" s="213" t="s">
        <v>853</v>
      </c>
      <c r="G16" s="213"/>
      <c r="H16" s="170">
        <v>2022</v>
      </c>
      <c r="I16" s="553" t="s">
        <v>308</v>
      </c>
      <c r="J16" s="552" t="s">
        <v>625</v>
      </c>
      <c r="K16" s="394">
        <v>163252.867</v>
      </c>
      <c r="L16" s="552" t="s">
        <v>853</v>
      </c>
      <c r="M16" s="176"/>
    </row>
    <row r="17" spans="1:13" ht="15" customHeight="1" x14ac:dyDescent="0.2">
      <c r="A17" s="380" t="s">
        <v>712</v>
      </c>
      <c r="B17" s="170"/>
      <c r="C17" s="294"/>
      <c r="D17" s="213" t="str">
        <f>IFERROR(VLOOKUP(C17,'Base de Monedas'!A:B,2,0),"")</f>
        <v/>
      </c>
      <c r="E17" s="395"/>
      <c r="H17" s="170"/>
      <c r="I17" s="553"/>
      <c r="J17" s="552" t="s">
        <v>912</v>
      </c>
      <c r="K17" s="395"/>
      <c r="L17" s="552"/>
    </row>
    <row r="18" spans="1:13" s="370" customFormat="1" ht="15" customHeight="1" x14ac:dyDescent="0.2">
      <c r="A18" s="213" t="s">
        <v>710</v>
      </c>
      <c r="B18" s="213"/>
      <c r="C18" s="294" t="s">
        <v>308</v>
      </c>
      <c r="D18" s="213" t="str">
        <f>IFERROR(VLOOKUP(C18,'Base de Monedas'!A:B,2,0),"")</f>
        <v>Guaraní</v>
      </c>
      <c r="E18" s="395">
        <v>764941.54099999997</v>
      </c>
      <c r="F18" s="213"/>
      <c r="G18" s="213"/>
      <c r="H18" s="552"/>
      <c r="I18" s="553" t="s">
        <v>308</v>
      </c>
      <c r="J18" s="552" t="s">
        <v>625</v>
      </c>
      <c r="K18" s="395">
        <v>0</v>
      </c>
      <c r="L18" s="552"/>
      <c r="M18" s="170"/>
    </row>
    <row r="19" spans="1:13" ht="15" customHeight="1" x14ac:dyDescent="0.2">
      <c r="A19" s="213" t="s">
        <v>713</v>
      </c>
      <c r="C19" s="294" t="s">
        <v>308</v>
      </c>
      <c r="D19" s="213" t="str">
        <f>IFERROR(VLOOKUP(C19,'Base de Monedas'!A:B,2,0),"")</f>
        <v>Guaraní</v>
      </c>
      <c r="E19" s="395">
        <v>-418108.86700000003</v>
      </c>
      <c r="H19" s="552"/>
      <c r="I19" s="553" t="s">
        <v>308</v>
      </c>
      <c r="J19" s="552" t="s">
        <v>625</v>
      </c>
      <c r="K19" s="395">
        <v>0</v>
      </c>
      <c r="L19" s="552"/>
    </row>
    <row r="20" spans="1:13" ht="15" customHeight="1" x14ac:dyDescent="0.2">
      <c r="A20" s="213" t="s">
        <v>710</v>
      </c>
      <c r="C20" s="294" t="s">
        <v>307</v>
      </c>
      <c r="D20" s="213" t="str">
        <f>IFERROR(VLOOKUP(C20,'Base de Monedas'!A:B,2,0),"")</f>
        <v>Dólar estadounidense</v>
      </c>
      <c r="E20" s="395">
        <v>2909650.0079999999</v>
      </c>
      <c r="H20" s="552"/>
      <c r="I20" s="553" t="s">
        <v>307</v>
      </c>
      <c r="J20" s="552" t="s">
        <v>491</v>
      </c>
      <c r="K20" s="395">
        <v>1794614.0099999998</v>
      </c>
      <c r="L20" s="552"/>
    </row>
    <row r="21" spans="1:13" s="493" customFormat="1" ht="15" customHeight="1" x14ac:dyDescent="0.2">
      <c r="A21" s="150" t="s">
        <v>713</v>
      </c>
      <c r="B21" s="150"/>
      <c r="C21" s="358" t="s">
        <v>307</v>
      </c>
      <c r="D21" s="150" t="str">
        <f>IFERROR(VLOOKUP(C21,'Base de Monedas'!A:B,2,0),"")</f>
        <v>Dólar estadounidense</v>
      </c>
      <c r="E21" s="396">
        <v>-2598127.9709999999</v>
      </c>
      <c r="F21" s="150"/>
      <c r="G21" s="150"/>
      <c r="H21" s="150"/>
      <c r="I21" s="358" t="s">
        <v>307</v>
      </c>
      <c r="J21" s="150" t="s">
        <v>491</v>
      </c>
      <c r="K21" s="396">
        <v>-1111240.561</v>
      </c>
      <c r="L21" s="150"/>
      <c r="M21" s="437"/>
    </row>
    <row r="22" spans="1:13" s="493" customFormat="1" ht="15" customHeight="1" x14ac:dyDescent="0.2">
      <c r="A22" s="359" t="s">
        <v>3</v>
      </c>
      <c r="B22" s="359"/>
      <c r="C22" s="360"/>
      <c r="D22" s="359" t="str">
        <f>IFERROR(VLOOKUP(C22,'Base de Monedas'!A:B,2,0),"")</f>
        <v/>
      </c>
      <c r="E22" s="361">
        <f>SUM($E$11:E21)</f>
        <v>50083969.463</v>
      </c>
      <c r="F22" s="359"/>
      <c r="G22" s="359"/>
      <c r="H22" s="359"/>
      <c r="I22" s="360"/>
      <c r="J22" s="359" t="str">
        <f>IFERROR(VLOOKUP(I22,'Base de Monedas'!G:H,2,0),"")</f>
        <v/>
      </c>
      <c r="K22" s="361">
        <f>SUM($K$11:K21)</f>
        <v>28620393.401999999</v>
      </c>
      <c r="L22" s="359"/>
      <c r="M22" s="438"/>
    </row>
    <row r="23" spans="1:13" s="450" customFormat="1" ht="15" customHeight="1" x14ac:dyDescent="0.2">
      <c r="A23" s="12"/>
      <c r="B23" s="213"/>
      <c r="C23" s="213"/>
      <c r="D23" s="213"/>
      <c r="E23" s="480"/>
      <c r="F23" s="213"/>
      <c r="G23" s="213"/>
      <c r="H23" s="552"/>
      <c r="I23" s="552"/>
      <c r="J23" s="552"/>
      <c r="K23" s="480"/>
      <c r="L23" s="552"/>
      <c r="M23" s="170"/>
    </row>
    <row r="24" spans="1:13" ht="15" customHeight="1" x14ac:dyDescent="0.2">
      <c r="E24" s="227"/>
    </row>
    <row r="25" spans="1:13" ht="15" customHeight="1" x14ac:dyDescent="0.2">
      <c r="A25" s="12" t="s">
        <v>706</v>
      </c>
      <c r="D25" s="229"/>
      <c r="E25" s="355"/>
      <c r="I25" s="229"/>
      <c r="J25" s="229"/>
      <c r="K25" s="355"/>
      <c r="L25" s="229"/>
      <c r="M25" s="182"/>
    </row>
    <row r="26" spans="1:13" ht="15" customHeight="1" x14ac:dyDescent="0.2">
      <c r="A26" s="1"/>
      <c r="B26" s="93"/>
      <c r="C26" s="93"/>
      <c r="D26" s="451" t="s">
        <v>1053</v>
      </c>
      <c r="E26" s="93"/>
      <c r="F26" s="93"/>
      <c r="H26" s="93"/>
      <c r="I26" s="93"/>
      <c r="J26" s="457" t="s">
        <v>947</v>
      </c>
      <c r="K26" s="93"/>
      <c r="L26" s="93"/>
      <c r="M26" s="94"/>
    </row>
    <row r="27" spans="1:13" ht="15" customHeight="1" x14ac:dyDescent="0.2">
      <c r="A27" s="356" t="s">
        <v>865</v>
      </c>
      <c r="B27" s="357" t="s">
        <v>93</v>
      </c>
      <c r="C27" s="101" t="s">
        <v>709</v>
      </c>
      <c r="D27" s="101" t="s">
        <v>220</v>
      </c>
      <c r="E27" s="356" t="s">
        <v>715</v>
      </c>
      <c r="F27" s="357" t="s">
        <v>94</v>
      </c>
      <c r="H27" s="357" t="s">
        <v>93</v>
      </c>
      <c r="I27" s="101" t="s">
        <v>709</v>
      </c>
      <c r="J27" s="101" t="s">
        <v>220</v>
      </c>
      <c r="K27" s="356" t="s">
        <v>715</v>
      </c>
      <c r="L27" s="357" t="s">
        <v>95</v>
      </c>
      <c r="M27" s="446"/>
    </row>
    <row r="28" spans="1:13" ht="15" customHeight="1" x14ac:dyDescent="0.2">
      <c r="A28" s="213" t="s">
        <v>829</v>
      </c>
      <c r="B28" s="213">
        <v>2030</v>
      </c>
      <c r="C28" s="294" t="s">
        <v>308</v>
      </c>
      <c r="D28" s="213" t="str">
        <f>IFERROR(VLOOKUP(C28,'Base de Monedas'!A:B,2,0),"")</f>
        <v>Guaraní</v>
      </c>
      <c r="E28" s="394">
        <v>11712112.085999999</v>
      </c>
      <c r="F28" s="192" t="s">
        <v>852</v>
      </c>
      <c r="H28" s="370">
        <v>2030</v>
      </c>
      <c r="I28" s="371" t="s">
        <v>308</v>
      </c>
      <c r="J28" s="370" t="s">
        <v>625</v>
      </c>
      <c r="K28" s="154">
        <v>11719526.075999999</v>
      </c>
      <c r="L28" s="370" t="s">
        <v>852</v>
      </c>
    </row>
    <row r="29" spans="1:13" ht="15" customHeight="1" x14ac:dyDescent="0.2">
      <c r="A29" s="476" t="s">
        <v>829</v>
      </c>
      <c r="B29" s="476">
        <v>2031</v>
      </c>
      <c r="C29" s="477" t="s">
        <v>307</v>
      </c>
      <c r="D29" s="476" t="s">
        <v>491</v>
      </c>
      <c r="E29" s="394">
        <v>24180330.228730001</v>
      </c>
      <c r="F29" s="192" t="s">
        <v>852</v>
      </c>
      <c r="G29" s="476"/>
      <c r="H29" s="476">
        <v>2031</v>
      </c>
      <c r="I29" s="477" t="s">
        <v>307</v>
      </c>
      <c r="J29" s="476" t="s">
        <v>491</v>
      </c>
      <c r="K29" s="154">
        <v>24436763.054001</v>
      </c>
      <c r="L29" s="476" t="s">
        <v>852</v>
      </c>
    </row>
    <row r="30" spans="1:13" ht="15" customHeight="1" x14ac:dyDescent="0.2">
      <c r="A30" s="476" t="s">
        <v>913</v>
      </c>
      <c r="B30" s="476">
        <v>2027</v>
      </c>
      <c r="C30" s="477" t="s">
        <v>307</v>
      </c>
      <c r="D30" s="476" t="s">
        <v>491</v>
      </c>
      <c r="E30" s="394">
        <v>4005913.7683180002</v>
      </c>
      <c r="F30" s="192" t="s">
        <v>852</v>
      </c>
      <c r="G30" s="476"/>
      <c r="H30" s="476">
        <v>2027</v>
      </c>
      <c r="I30" s="477" t="s">
        <v>307</v>
      </c>
      <c r="J30" s="476" t="s">
        <v>491</v>
      </c>
      <c r="K30" s="154">
        <v>5013266.7422166001</v>
      </c>
      <c r="L30" s="476" t="s">
        <v>852</v>
      </c>
    </row>
    <row r="31" spans="1:13" ht="15" customHeight="1" x14ac:dyDescent="0.2">
      <c r="A31" s="467" t="s">
        <v>914</v>
      </c>
      <c r="B31" s="467">
        <v>2024</v>
      </c>
      <c r="C31" s="468" t="s">
        <v>307</v>
      </c>
      <c r="D31" s="467" t="str">
        <f>IFERROR(VLOOKUP(C31,'Base de Monedas'!A:B,2,0),"")</f>
        <v>Dólar estadounidense</v>
      </c>
      <c r="E31" s="394">
        <v>0</v>
      </c>
      <c r="F31" s="467" t="s">
        <v>851</v>
      </c>
      <c r="G31" s="467"/>
      <c r="H31" s="467">
        <v>2024</v>
      </c>
      <c r="I31" s="468" t="s">
        <v>307</v>
      </c>
      <c r="J31" s="467" t="s">
        <v>491</v>
      </c>
      <c r="K31" s="154">
        <v>8807544</v>
      </c>
      <c r="L31" s="568" t="s">
        <v>851</v>
      </c>
    </row>
    <row r="32" spans="1:13" ht="15" customHeight="1" x14ac:dyDescent="0.2">
      <c r="A32" s="12" t="s">
        <v>712</v>
      </c>
      <c r="C32" s="294"/>
      <c r="D32" s="213" t="str">
        <f>IFERROR(VLOOKUP(C32,'Base de Monedas'!A:B,2,0),"")</f>
        <v/>
      </c>
      <c r="E32" s="394"/>
      <c r="H32" s="370"/>
      <c r="I32" s="371"/>
      <c r="J32" s="370" t="s">
        <v>912</v>
      </c>
      <c r="K32" s="154"/>
      <c r="L32" s="370"/>
    </row>
    <row r="33" spans="1:13" ht="15" customHeight="1" x14ac:dyDescent="0.2">
      <c r="A33" s="213" t="s">
        <v>710</v>
      </c>
      <c r="C33" s="294" t="s">
        <v>308</v>
      </c>
      <c r="D33" s="213" t="str">
        <f>IFERROR(VLOOKUP(C33,'Base de Monedas'!A:B,2,0),"")</f>
        <v>Guaraní</v>
      </c>
      <c r="E33" s="394">
        <v>7398299.4289999995</v>
      </c>
      <c r="H33" s="370"/>
      <c r="I33" s="371" t="s">
        <v>308</v>
      </c>
      <c r="J33" s="370" t="s">
        <v>625</v>
      </c>
      <c r="K33" s="154">
        <v>8321528.7039999999</v>
      </c>
      <c r="L33" s="370"/>
    </row>
    <row r="34" spans="1:13" ht="15" customHeight="1" x14ac:dyDescent="0.2">
      <c r="A34" s="213" t="s">
        <v>713</v>
      </c>
      <c r="C34" s="294" t="s">
        <v>308</v>
      </c>
      <c r="D34" s="213" t="str">
        <f>IFERROR(VLOOKUP(C34,'Base de Monedas'!A:B,2,0),"")</f>
        <v>Guaraní</v>
      </c>
      <c r="E34" s="394">
        <v>-6981655.3799999999</v>
      </c>
      <c r="H34" s="370"/>
      <c r="I34" s="371" t="s">
        <v>308</v>
      </c>
      <c r="J34" s="370" t="s">
        <v>625</v>
      </c>
      <c r="K34" s="154">
        <v>-7857140.648</v>
      </c>
      <c r="L34" s="370"/>
      <c r="M34" s="438"/>
    </row>
    <row r="35" spans="1:13" ht="15" customHeight="1" x14ac:dyDescent="0.2">
      <c r="A35" s="213" t="s">
        <v>710</v>
      </c>
      <c r="C35" s="294" t="s">
        <v>307</v>
      </c>
      <c r="D35" s="213" t="str">
        <f>IFERROR(VLOOKUP(C35,'Base de Monedas'!A:B,2,0),"")</f>
        <v>Dólar estadounidense</v>
      </c>
      <c r="E35" s="394">
        <v>10713056.757000001</v>
      </c>
      <c r="H35" s="370"/>
      <c r="I35" s="371" t="s">
        <v>307</v>
      </c>
      <c r="J35" s="370" t="s">
        <v>491</v>
      </c>
      <c r="K35" s="154">
        <v>12555528.953</v>
      </c>
      <c r="L35" s="370"/>
    </row>
    <row r="36" spans="1:13" ht="15" customHeight="1" x14ac:dyDescent="0.2">
      <c r="A36" s="213" t="s">
        <v>713</v>
      </c>
      <c r="C36" s="294" t="s">
        <v>307</v>
      </c>
      <c r="D36" s="213" t="str">
        <f>IFERROR(VLOOKUP(C36,'Base de Monedas'!A:B,2,0),"")</f>
        <v>Dólar estadounidense</v>
      </c>
      <c r="E36" s="394">
        <v>-10050570.52</v>
      </c>
      <c r="H36" s="370"/>
      <c r="I36" s="371" t="s">
        <v>307</v>
      </c>
      <c r="J36" s="370" t="s">
        <v>491</v>
      </c>
      <c r="K36" s="154">
        <v>-11727629.211999999</v>
      </c>
      <c r="L36" s="370"/>
      <c r="M36" s="182"/>
    </row>
    <row r="37" spans="1:13" ht="15" customHeight="1" x14ac:dyDescent="0.2">
      <c r="A37" s="359" t="s">
        <v>3</v>
      </c>
      <c r="B37" s="359"/>
      <c r="C37" s="360"/>
      <c r="D37" s="359" t="str">
        <f>IFERROR(VLOOKUP(C37,'Base de Monedas'!A:B,2,0),"")</f>
        <v/>
      </c>
      <c r="E37" s="361">
        <f>SUM($E$28:E36)</f>
        <v>40977486.369047999</v>
      </c>
      <c r="F37" s="496"/>
      <c r="G37" s="359"/>
      <c r="H37" s="359"/>
      <c r="I37" s="359"/>
      <c r="J37" s="359" t="s">
        <v>912</v>
      </c>
      <c r="K37" s="361">
        <f>SUM(K28:K36)</f>
        <v>51269387.669217609</v>
      </c>
      <c r="L37" s="359"/>
      <c r="M37" s="94"/>
    </row>
    <row r="38" spans="1:13" ht="15" customHeight="1" x14ac:dyDescent="0.2">
      <c r="E38" s="227"/>
      <c r="I38" s="294"/>
      <c r="K38" s="227"/>
      <c r="M38" s="446"/>
    </row>
    <row r="39" spans="1:13" ht="15" customHeight="1" x14ac:dyDescent="0.2">
      <c r="A39" s="12" t="s">
        <v>706</v>
      </c>
      <c r="B39" s="386"/>
      <c r="C39" s="386"/>
      <c r="D39" s="229"/>
      <c r="E39" s="355"/>
      <c r="F39" s="386"/>
      <c r="G39" s="386"/>
      <c r="H39" s="386"/>
      <c r="I39" s="229"/>
      <c r="J39" s="229"/>
      <c r="K39" s="355"/>
      <c r="L39" s="229"/>
    </row>
    <row r="40" spans="1:13" ht="15" customHeight="1" x14ac:dyDescent="0.2">
      <c r="A40" s="1"/>
      <c r="B40" s="93"/>
      <c r="C40" s="93"/>
      <c r="D40" s="451" t="s">
        <v>1053</v>
      </c>
      <c r="E40" s="93"/>
      <c r="F40" s="93"/>
      <c r="G40" s="466"/>
      <c r="H40" s="93"/>
      <c r="I40" s="93"/>
      <c r="J40" s="457" t="s">
        <v>947</v>
      </c>
      <c r="K40" s="93"/>
      <c r="L40" s="93"/>
    </row>
    <row r="41" spans="1:13" s="467" customFormat="1" ht="15" customHeight="1" x14ac:dyDescent="0.2">
      <c r="A41" s="356" t="s">
        <v>876</v>
      </c>
      <c r="B41" s="357" t="s">
        <v>93</v>
      </c>
      <c r="C41" s="101" t="s">
        <v>709</v>
      </c>
      <c r="D41" s="101" t="s">
        <v>220</v>
      </c>
      <c r="E41" s="356" t="s">
        <v>715</v>
      </c>
      <c r="F41" s="357" t="s">
        <v>94</v>
      </c>
      <c r="G41" s="386"/>
      <c r="H41" s="357" t="s">
        <v>93</v>
      </c>
      <c r="I41" s="101" t="s">
        <v>709</v>
      </c>
      <c r="J41" s="101" t="s">
        <v>220</v>
      </c>
      <c r="K41" s="356" t="s">
        <v>715</v>
      </c>
      <c r="L41" s="357" t="s">
        <v>95</v>
      </c>
      <c r="M41" s="170"/>
    </row>
    <row r="42" spans="1:13" ht="15" customHeight="1" x14ac:dyDescent="0.2">
      <c r="A42" s="386" t="s">
        <v>952</v>
      </c>
      <c r="B42" s="386">
        <v>2031</v>
      </c>
      <c r="C42" s="387" t="s">
        <v>307</v>
      </c>
      <c r="D42" s="386" t="str">
        <f>IFERROR(VLOOKUP(C42,'Base de Monedas'!A:B,2,0),"")</f>
        <v>Dólar estadounidense</v>
      </c>
      <c r="E42" s="154">
        <v>181565537.43200001</v>
      </c>
      <c r="F42" s="386"/>
      <c r="G42" s="386"/>
      <c r="H42" s="386">
        <v>2031</v>
      </c>
      <c r="I42" s="387" t="s">
        <v>307</v>
      </c>
      <c r="J42" s="386" t="s">
        <v>491</v>
      </c>
      <c r="K42" s="154">
        <v>183491043.132</v>
      </c>
      <c r="L42" s="386"/>
    </row>
    <row r="43" spans="1:13" ht="15" customHeight="1" x14ac:dyDescent="0.2">
      <c r="A43" s="521" t="s">
        <v>952</v>
      </c>
      <c r="B43" s="386">
        <v>2031</v>
      </c>
      <c r="C43" s="387" t="s">
        <v>308</v>
      </c>
      <c r="D43" s="386" t="str">
        <f>IFERROR(VLOOKUP(C43,'Base de Monedas'!A:B,2,0),"")</f>
        <v>Guaraní</v>
      </c>
      <c r="E43" s="154">
        <v>50000000</v>
      </c>
      <c r="F43" s="386"/>
      <c r="G43" s="386"/>
      <c r="H43" s="386">
        <v>2031</v>
      </c>
      <c r="I43" s="387" t="s">
        <v>308</v>
      </c>
      <c r="J43" s="386" t="s">
        <v>625</v>
      </c>
      <c r="K43" s="154">
        <v>50000000</v>
      </c>
      <c r="L43" s="386"/>
    </row>
    <row r="44" spans="1:13" ht="15" customHeight="1" x14ac:dyDescent="0.2">
      <c r="A44" s="12" t="s">
        <v>1030</v>
      </c>
      <c r="B44" s="386"/>
      <c r="C44" s="387"/>
      <c r="D44" s="386" t="str">
        <f>IFERROR(VLOOKUP(C44,'Base de Monedas'!A:B,2,0),"")</f>
        <v/>
      </c>
      <c r="E44" s="154"/>
      <c r="F44" s="386"/>
      <c r="G44" s="386"/>
      <c r="H44" s="386"/>
      <c r="I44" s="387"/>
      <c r="J44" s="386" t="s">
        <v>912</v>
      </c>
      <c r="K44" s="154"/>
      <c r="L44" s="386"/>
    </row>
    <row r="45" spans="1:13" ht="15" customHeight="1" x14ac:dyDescent="0.2">
      <c r="A45" s="386" t="s">
        <v>710</v>
      </c>
      <c r="B45" s="386"/>
      <c r="C45" s="387" t="s">
        <v>308</v>
      </c>
      <c r="D45" s="386" t="str">
        <f>IFERROR(VLOOKUP(C45,'Base de Monedas'!A:B,2,0),"")</f>
        <v>Guaraní</v>
      </c>
      <c r="E45" s="154">
        <v>35437808.218999997</v>
      </c>
      <c r="F45" s="386"/>
      <c r="G45" s="386"/>
      <c r="H45" s="386"/>
      <c r="I45" s="387" t="s">
        <v>308</v>
      </c>
      <c r="J45" s="386" t="s">
        <v>625</v>
      </c>
      <c r="K45" s="154">
        <v>38167808.218999997</v>
      </c>
      <c r="L45" s="386"/>
    </row>
    <row r="46" spans="1:13" ht="15" customHeight="1" x14ac:dyDescent="0.2">
      <c r="A46" s="386" t="s">
        <v>713</v>
      </c>
      <c r="B46" s="386"/>
      <c r="C46" s="387" t="s">
        <v>308</v>
      </c>
      <c r="D46" s="386" t="str">
        <f>IFERROR(VLOOKUP(C46,'Base de Monedas'!A:B,2,0),"")</f>
        <v>Guaraní</v>
      </c>
      <c r="E46" s="154">
        <v>-35437808.214000002</v>
      </c>
      <c r="F46" s="386"/>
      <c r="G46" s="386"/>
      <c r="H46" s="386"/>
      <c r="I46" s="387" t="s">
        <v>308</v>
      </c>
      <c r="J46" s="386" t="s">
        <v>625</v>
      </c>
      <c r="K46" s="154">
        <v>-38152808.215000004</v>
      </c>
      <c r="L46" s="386"/>
      <c r="M46" s="438"/>
    </row>
    <row r="47" spans="1:13" ht="15" customHeight="1" x14ac:dyDescent="0.2">
      <c r="A47" s="386" t="s">
        <v>710</v>
      </c>
      <c r="B47" s="386"/>
      <c r="C47" s="387" t="s">
        <v>307</v>
      </c>
      <c r="D47" s="386" t="str">
        <f>IFERROR(VLOOKUP(C47,'Base de Monedas'!A:B,2,0),"")</f>
        <v>Dólar estadounidense</v>
      </c>
      <c r="E47" s="154">
        <v>73270281.586999997</v>
      </c>
      <c r="F47" s="386"/>
      <c r="G47" s="386"/>
      <c r="H47" s="386"/>
      <c r="I47" s="387" t="s">
        <v>307</v>
      </c>
      <c r="J47" s="386" t="s">
        <v>491</v>
      </c>
      <c r="K47" s="154">
        <v>80483959.839000002</v>
      </c>
      <c r="L47" s="386"/>
      <c r="M47" s="438"/>
    </row>
    <row r="48" spans="1:13" ht="15" customHeight="1" x14ac:dyDescent="0.2">
      <c r="A48" s="386" t="s">
        <v>713</v>
      </c>
      <c r="B48" s="386"/>
      <c r="C48" s="387" t="s">
        <v>307</v>
      </c>
      <c r="D48" s="386" t="str">
        <f>IFERROR(VLOOKUP(C48,'Base de Monedas'!A:B,2,0),"")</f>
        <v>Dólar estadounidense</v>
      </c>
      <c r="E48" s="154">
        <v>-72288935.180999994</v>
      </c>
      <c r="F48" s="386"/>
      <c r="G48" s="386"/>
      <c r="H48" s="386"/>
      <c r="I48" s="387" t="s">
        <v>307</v>
      </c>
      <c r="J48" s="386" t="s">
        <v>491</v>
      </c>
      <c r="K48" s="154">
        <v>-79443141.391000003</v>
      </c>
      <c r="L48" s="386"/>
    </row>
    <row r="49" spans="1:13" s="386" customFormat="1" ht="15" customHeight="1" x14ac:dyDescent="0.2">
      <c r="A49" s="359" t="s">
        <v>3</v>
      </c>
      <c r="B49" s="359"/>
      <c r="C49" s="360"/>
      <c r="D49" s="359" t="str">
        <f>IFERROR(VLOOKUP(C49,'Base de Monedas'!A:B,2,0),"")</f>
        <v/>
      </c>
      <c r="E49" s="361">
        <f>SUM($E$42:E48)</f>
        <v>232546883.84300005</v>
      </c>
      <c r="F49" s="496"/>
      <c r="G49" s="359"/>
      <c r="H49" s="359"/>
      <c r="I49" s="359"/>
      <c r="J49" s="359" t="s">
        <v>912</v>
      </c>
      <c r="K49" s="361">
        <f>SUM(K42:K48)</f>
        <v>234546861.58400002</v>
      </c>
      <c r="L49" s="359"/>
      <c r="M49" s="170"/>
    </row>
    <row r="50" spans="1:13" s="386" customFormat="1" ht="15" customHeight="1" x14ac:dyDescent="0.2">
      <c r="A50" s="390"/>
      <c r="B50" s="390"/>
      <c r="C50" s="24"/>
      <c r="D50" s="390"/>
      <c r="E50" s="481"/>
      <c r="F50" s="390"/>
      <c r="G50" s="390"/>
      <c r="H50" s="390"/>
      <c r="I50" s="390"/>
      <c r="J50" s="390"/>
      <c r="K50" s="391"/>
      <c r="L50" s="390"/>
      <c r="M50" s="170"/>
    </row>
    <row r="51" spans="1:13" s="386" customFormat="1" ht="15" customHeight="1" x14ac:dyDescent="0.2">
      <c r="A51" s="213" t="s">
        <v>866</v>
      </c>
      <c r="B51" s="213"/>
      <c r="C51" s="213"/>
      <c r="D51" s="213"/>
      <c r="E51" s="213"/>
      <c r="F51" s="213"/>
      <c r="G51" s="213"/>
      <c r="H51" s="213"/>
      <c r="I51" s="213"/>
      <c r="J51" s="213"/>
      <c r="K51" s="213"/>
      <c r="L51" s="213"/>
      <c r="M51" s="170"/>
    </row>
    <row r="52" spans="1:13" x14ac:dyDescent="0.2">
      <c r="E52" s="373"/>
    </row>
  </sheetData>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I42:I50 C42:C50 C28:C37 I28:I38 I11:I22 C11:C22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D18"/>
  <sheetViews>
    <sheetView showGridLines="0" zoomScale="90" zoomScaleNormal="90" workbookViewId="0"/>
  </sheetViews>
  <sheetFormatPr baseColWidth="10" defaultColWidth="11.42578125" defaultRowHeight="12.75" x14ac:dyDescent="0.2"/>
  <cols>
    <col min="1" max="1" width="53.140625" style="55" customWidth="1"/>
    <col min="2" max="2" width="18.28515625" style="55" customWidth="1"/>
    <col min="3" max="3" width="20.140625" style="55" customWidth="1"/>
    <col min="4" max="4" width="11.42578125" style="55"/>
    <col min="5" max="16384" width="11.42578125" style="213"/>
  </cols>
  <sheetData>
    <row r="1" spans="1:4" x14ac:dyDescent="0.2">
      <c r="A1" s="55" t="str">
        <f>Indice!C1</f>
        <v>GRUPO VAZQUEZ S.A.E.</v>
      </c>
      <c r="D1" s="199" t="s">
        <v>101</v>
      </c>
    </row>
    <row r="5" spans="1:4" x14ac:dyDescent="0.2">
      <c r="A5" s="100" t="s">
        <v>221</v>
      </c>
      <c r="B5" s="100"/>
      <c r="C5" s="100"/>
      <c r="D5" s="100"/>
    </row>
    <row r="6" spans="1:4" x14ac:dyDescent="0.2">
      <c r="A6" s="229" t="s">
        <v>210</v>
      </c>
    </row>
    <row r="7" spans="1:4" x14ac:dyDescent="0.2">
      <c r="B7" s="670"/>
      <c r="C7" s="670"/>
    </row>
    <row r="8" spans="1:4" x14ac:dyDescent="0.2">
      <c r="A8" s="97" t="s">
        <v>102</v>
      </c>
      <c r="B8" s="451" t="s">
        <v>1053</v>
      </c>
      <c r="C8" s="451" t="s">
        <v>947</v>
      </c>
      <c r="D8" s="64"/>
    </row>
    <row r="9" spans="1:4" s="230" customFormat="1" x14ac:dyDescent="0.2">
      <c r="A9" s="66" t="s">
        <v>867</v>
      </c>
      <c r="B9" s="574">
        <v>1675269.307</v>
      </c>
      <c r="C9" s="574">
        <v>1675269.307</v>
      </c>
      <c r="D9" s="66"/>
    </row>
    <row r="10" spans="1:4" s="230" customFormat="1" x14ac:dyDescent="0.2">
      <c r="A10" s="66" t="s">
        <v>917</v>
      </c>
      <c r="B10" s="574">
        <v>3022541.2422700003</v>
      </c>
      <c r="C10" s="574">
        <v>3054595.344999</v>
      </c>
      <c r="D10" s="66"/>
    </row>
    <row r="11" spans="1:4" s="230" customFormat="1" x14ac:dyDescent="0.2">
      <c r="A11" s="66" t="s">
        <v>918</v>
      </c>
      <c r="B11" s="574">
        <v>1240165.7156820002</v>
      </c>
      <c r="C11" s="574">
        <v>1253317.6947834</v>
      </c>
      <c r="D11" s="66"/>
    </row>
    <row r="12" spans="1:4" s="230" customFormat="1" ht="13.5" customHeight="1" x14ac:dyDescent="0.2">
      <c r="A12" s="66" t="s">
        <v>919</v>
      </c>
      <c r="B12" s="574">
        <v>0</v>
      </c>
      <c r="C12" s="574">
        <v>2201886</v>
      </c>
      <c r="D12" s="66"/>
    </row>
    <row r="13" spans="1:4" s="230" customFormat="1" ht="15" customHeight="1" thickBot="1" x14ac:dyDescent="0.25">
      <c r="A13" s="250" t="s">
        <v>99</v>
      </c>
      <c r="B13" s="591">
        <f>SUM(B9:B12)</f>
        <v>5937976.2649520002</v>
      </c>
      <c r="C13" s="592">
        <f>SUM($C$9:C12)</f>
        <v>8185068.3467824003</v>
      </c>
      <c r="D13" s="66"/>
    </row>
    <row r="14" spans="1:4" ht="13.5" thickTop="1" x14ac:dyDescent="0.2">
      <c r="A14" s="67"/>
      <c r="D14" s="66"/>
    </row>
    <row r="15" spans="1:4" x14ac:dyDescent="0.2">
      <c r="A15" s="66"/>
      <c r="D15" s="66"/>
    </row>
    <row r="16" spans="1:4" s="230" customFormat="1" x14ac:dyDescent="0.2">
      <c r="A16" s="67"/>
      <c r="B16" s="55"/>
      <c r="C16" s="55"/>
      <c r="D16" s="55"/>
    </row>
    <row r="17" spans="1:4" s="230" customFormat="1" x14ac:dyDescent="0.2">
      <c r="A17" s="55"/>
      <c r="B17" s="55"/>
      <c r="C17" s="55"/>
      <c r="D17" s="55"/>
    </row>
    <row r="18" spans="1:4" s="495" customFormat="1" x14ac:dyDescent="0.2">
      <c r="A18" s="55"/>
      <c r="B18" s="55"/>
      <c r="C18" s="55"/>
      <c r="D18" s="55"/>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F13"/>
  <sheetViews>
    <sheetView showGridLines="0" zoomScale="90" zoomScaleNormal="90" workbookViewId="0">
      <selection activeCell="H24" sqref="H24"/>
    </sheetView>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16384" width="11.42578125" style="213"/>
  </cols>
  <sheetData>
    <row r="1" spans="1:6" x14ac:dyDescent="0.2">
      <c r="A1" s="55" t="str">
        <f>Indice!C1</f>
        <v>GRUPO VAZQUEZ S.A.E.</v>
      </c>
      <c r="F1" s="199" t="s">
        <v>101</v>
      </c>
    </row>
    <row r="5" spans="1:6" x14ac:dyDescent="0.2">
      <c r="A5" s="100" t="s">
        <v>222</v>
      </c>
      <c r="B5" s="100"/>
      <c r="C5" s="100"/>
      <c r="D5" s="100"/>
      <c r="E5" s="100"/>
    </row>
    <row r="6" spans="1:6" x14ac:dyDescent="0.2">
      <c r="A6" s="678" t="s">
        <v>210</v>
      </c>
      <c r="B6" s="678"/>
    </row>
    <row r="8" spans="1:6" x14ac:dyDescent="0.2">
      <c r="A8" s="97" t="s">
        <v>59</v>
      </c>
      <c r="B8" s="451" t="s">
        <v>1053</v>
      </c>
      <c r="C8" s="451" t="s">
        <v>947</v>
      </c>
    </row>
    <row r="9" spans="1:6" x14ac:dyDescent="0.2">
      <c r="A9" s="55" t="s">
        <v>103</v>
      </c>
      <c r="B9" s="238">
        <v>28712.952000000001</v>
      </c>
      <c r="C9" s="238">
        <v>107409.84600000001</v>
      </c>
      <c r="F9" s="238"/>
    </row>
    <row r="10" spans="1:6" s="386" customFormat="1" x14ac:dyDescent="0.2">
      <c r="A10" s="55" t="s">
        <v>878</v>
      </c>
      <c r="B10" s="238">
        <v>290233.81099999999</v>
      </c>
      <c r="C10" s="238">
        <v>218882.37400000001</v>
      </c>
      <c r="D10" s="55"/>
      <c r="E10" s="55"/>
      <c r="F10" s="238"/>
    </row>
    <row r="11" spans="1:6" ht="13.5" thickBot="1" x14ac:dyDescent="0.25">
      <c r="A11" s="250" t="s">
        <v>3</v>
      </c>
      <c r="B11" s="592">
        <f>SUM($B$9:B10)</f>
        <v>318946.76299999998</v>
      </c>
      <c r="C11" s="592">
        <f>SUM($C$9:C10)</f>
        <v>326292.22000000003</v>
      </c>
      <c r="F11" s="238"/>
    </row>
    <row r="12" spans="1:6" ht="13.5" thickTop="1" x14ac:dyDescent="0.2">
      <c r="B12" s="328"/>
      <c r="C12" s="328"/>
      <c r="F12" s="238"/>
    </row>
    <row r="13" spans="1:6" x14ac:dyDescent="0.2">
      <c r="F13" s="238"/>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D18"/>
  <sheetViews>
    <sheetView showGridLines="0" zoomScale="90" zoomScaleNormal="90" workbookViewId="0">
      <selection activeCell="I23" sqref="I23"/>
    </sheetView>
  </sheetViews>
  <sheetFormatPr baseColWidth="10" defaultColWidth="11.42578125" defaultRowHeight="12.75" x14ac:dyDescent="0.2"/>
  <cols>
    <col min="1" max="1" width="51.5703125" style="55" customWidth="1"/>
    <col min="2" max="3" width="22.7109375" style="55" customWidth="1"/>
    <col min="4" max="4" width="11.42578125" style="55"/>
    <col min="5" max="16384" width="11.42578125" style="213"/>
  </cols>
  <sheetData>
    <row r="1" spans="1:4" x14ac:dyDescent="0.2">
      <c r="A1" s="55" t="str">
        <f>Indice!C1</f>
        <v>GRUPO VAZQUEZ S.A.E.</v>
      </c>
      <c r="D1" s="199" t="s">
        <v>101</v>
      </c>
    </row>
    <row r="5" spans="1:4" x14ac:dyDescent="0.2">
      <c r="A5" s="100" t="s">
        <v>233</v>
      </c>
      <c r="B5" s="100"/>
      <c r="C5" s="100"/>
      <c r="D5" s="100"/>
    </row>
    <row r="6" spans="1:4" s="159" customFormat="1" x14ac:dyDescent="0.2">
      <c r="A6" s="678" t="s">
        <v>210</v>
      </c>
      <c r="B6" s="678"/>
      <c r="C6" s="70"/>
      <c r="D6" s="70"/>
    </row>
    <row r="8" spans="1:4" x14ac:dyDescent="0.2">
      <c r="A8" s="362" t="s">
        <v>60</v>
      </c>
      <c r="B8" s="451" t="s">
        <v>1053</v>
      </c>
      <c r="C8" s="451" t="s">
        <v>947</v>
      </c>
    </row>
    <row r="9" spans="1:4" x14ac:dyDescent="0.2">
      <c r="A9" s="55" t="s">
        <v>104</v>
      </c>
      <c r="B9" s="238">
        <v>1742075.5619999999</v>
      </c>
      <c r="C9" s="238">
        <v>851095.37100000004</v>
      </c>
    </row>
    <row r="10" spans="1:4" x14ac:dyDescent="0.2">
      <c r="A10" s="55" t="s">
        <v>105</v>
      </c>
      <c r="B10" s="238">
        <v>1339108.6470000001</v>
      </c>
      <c r="C10" s="238">
        <v>779335.75</v>
      </c>
    </row>
    <row r="11" spans="1:4" ht="13.5" thickBot="1" x14ac:dyDescent="0.25">
      <c r="A11" s="250" t="s">
        <v>3</v>
      </c>
      <c r="B11" s="592">
        <f>SUM(B9:B10)</f>
        <v>3081184.2089999998</v>
      </c>
      <c r="C11" s="592">
        <f>SUM($C$9:C10)</f>
        <v>1630431.121</v>
      </c>
    </row>
    <row r="12" spans="1:4" ht="13.5" thickTop="1" x14ac:dyDescent="0.2">
      <c r="B12" s="328"/>
      <c r="C12" s="328"/>
    </row>
    <row r="15" spans="1:4" x14ac:dyDescent="0.2">
      <c r="B15" s="238"/>
      <c r="C15" s="238"/>
      <c r="D15" s="238"/>
    </row>
    <row r="16" spans="1:4" x14ac:dyDescent="0.2">
      <c r="B16" s="238"/>
      <c r="C16" s="238"/>
      <c r="D16" s="238"/>
    </row>
    <row r="17" spans="2:4" x14ac:dyDescent="0.2">
      <c r="B17" s="238"/>
      <c r="C17" s="238"/>
      <c r="D17" s="238"/>
    </row>
    <row r="18" spans="2:4" x14ac:dyDescent="0.2">
      <c r="B18" s="238"/>
      <c r="C18" s="238"/>
      <c r="D18" s="238"/>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D12"/>
  <sheetViews>
    <sheetView showGridLines="0" zoomScale="90" zoomScaleNormal="90" workbookViewId="0">
      <selection activeCell="K20" sqref="K20"/>
    </sheetView>
  </sheetViews>
  <sheetFormatPr baseColWidth="10" defaultRowHeight="15" x14ac:dyDescent="0.25"/>
  <cols>
    <col min="1" max="1" width="30.42578125" style="56" bestFit="1" customWidth="1"/>
    <col min="2" max="3" width="22.7109375" style="56" customWidth="1"/>
    <col min="4" max="4" width="11.42578125" style="56"/>
  </cols>
  <sheetData>
    <row r="1" spans="1:4" x14ac:dyDescent="0.25">
      <c r="A1" s="56" t="str">
        <f>Indice!C1</f>
        <v>GRUPO VAZQUEZ S.A.E.</v>
      </c>
      <c r="D1" s="69" t="s">
        <v>101</v>
      </c>
    </row>
    <row r="4" spans="1:4" s="169" customFormat="1" x14ac:dyDescent="0.25">
      <c r="A4" s="171"/>
      <c r="B4" s="171"/>
      <c r="C4" s="171"/>
      <c r="D4" s="171"/>
    </row>
    <row r="5" spans="1:4" x14ac:dyDescent="0.25">
      <c r="A5" s="607" t="s">
        <v>223</v>
      </c>
      <c r="B5" s="607"/>
      <c r="C5" s="607"/>
      <c r="D5" s="607"/>
    </row>
    <row r="6" spans="1:4" x14ac:dyDescent="0.25">
      <c r="A6" s="679" t="s">
        <v>210</v>
      </c>
      <c r="B6" s="679"/>
    </row>
    <row r="8" spans="1:4" x14ac:dyDescent="0.25">
      <c r="A8" s="557" t="s">
        <v>61</v>
      </c>
      <c r="B8" s="523" t="s">
        <v>1053</v>
      </c>
      <c r="C8" s="523" t="s">
        <v>947</v>
      </c>
    </row>
    <row r="9" spans="1:4" x14ac:dyDescent="0.25">
      <c r="A9" s="111" t="s">
        <v>716</v>
      </c>
      <c r="B9" s="155">
        <v>113800</v>
      </c>
      <c r="C9" s="155">
        <v>296809.89600000001</v>
      </c>
    </row>
    <row r="10" spans="1:4" s="96" customFormat="1" ht="15.75" thickBot="1" x14ac:dyDescent="0.3">
      <c r="A10" s="58" t="s">
        <v>3</v>
      </c>
      <c r="B10" s="590">
        <f>SUM($B$9:B9)</f>
        <v>113800</v>
      </c>
      <c r="C10" s="590">
        <f>SUM($C$9:C9)</f>
        <v>296809.89600000001</v>
      </c>
      <c r="D10" s="56"/>
    </row>
    <row r="11" spans="1:4" s="96" customFormat="1" ht="15.75" thickTop="1" x14ac:dyDescent="0.25">
      <c r="A11" s="56"/>
      <c r="B11" s="497"/>
      <c r="C11" s="497"/>
      <c r="D11" s="58"/>
    </row>
    <row r="12" spans="1:4" s="96" customFormat="1" x14ac:dyDescent="0.25">
      <c r="A12" s="56"/>
      <c r="B12" s="56"/>
      <c r="C12" s="56"/>
      <c r="D12" s="56"/>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46"/>
  <sheetViews>
    <sheetView showGridLines="0" zoomScale="90" zoomScaleNormal="90" workbookViewId="0">
      <selection activeCell="F24" sqref="F24"/>
    </sheetView>
  </sheetViews>
  <sheetFormatPr baseColWidth="10" defaultColWidth="11.42578125" defaultRowHeight="12.75" x14ac:dyDescent="0.2"/>
  <cols>
    <col min="1" max="1" width="51.140625" style="213" customWidth="1"/>
    <col min="2" max="2" width="17.85546875" style="213" customWidth="1"/>
    <col min="3" max="3" width="15" style="213" bestFit="1" customWidth="1"/>
    <col min="4" max="4" width="11.85546875" style="213" bestFit="1" customWidth="1"/>
    <col min="5" max="5" width="51.5703125" style="213" bestFit="1" customWidth="1"/>
    <col min="6" max="7" width="17.140625" style="213" customWidth="1"/>
    <col min="8" max="16384" width="11.42578125" style="213"/>
  </cols>
  <sheetData>
    <row r="1" spans="1:7" x14ac:dyDescent="0.2">
      <c r="A1" s="213" t="str">
        <f>Indice!C1</f>
        <v>GRUPO VAZQUEZ S.A.E.</v>
      </c>
      <c r="D1" s="270" t="s">
        <v>101</v>
      </c>
    </row>
    <row r="5" spans="1:7" x14ac:dyDescent="0.2">
      <c r="A5" s="100" t="s">
        <v>224</v>
      </c>
      <c r="B5" s="100"/>
      <c r="C5" s="100"/>
      <c r="E5" s="100"/>
      <c r="F5" s="100"/>
      <c r="G5" s="100"/>
    </row>
    <row r="6" spans="1:7" x14ac:dyDescent="0.2">
      <c r="A6" s="678" t="s">
        <v>210</v>
      </c>
      <c r="B6" s="678"/>
    </row>
    <row r="7" spans="1:7" x14ac:dyDescent="0.2">
      <c r="A7" s="159"/>
      <c r="E7" s="159"/>
      <c r="F7" s="323"/>
      <c r="G7" s="323"/>
    </row>
    <row r="8" spans="1:7" x14ac:dyDescent="0.2">
      <c r="A8" s="16" t="s">
        <v>58</v>
      </c>
      <c r="B8" s="457" t="s">
        <v>1053</v>
      </c>
      <c r="C8" s="457" t="s">
        <v>947</v>
      </c>
      <c r="E8" s="16" t="s">
        <v>706</v>
      </c>
      <c r="F8" s="457" t="s">
        <v>1053</v>
      </c>
      <c r="G8" s="457" t="s">
        <v>947</v>
      </c>
    </row>
    <row r="9" spans="1:7" x14ac:dyDescent="0.2">
      <c r="A9" s="17" t="s">
        <v>785</v>
      </c>
      <c r="B9" s="15">
        <v>63133.752999999997</v>
      </c>
      <c r="C9" s="157">
        <v>0</v>
      </c>
      <c r="E9" s="159" t="s">
        <v>786</v>
      </c>
      <c r="F9" s="15">
        <v>45567787.491999999</v>
      </c>
      <c r="G9" s="15">
        <v>43352917.401000001</v>
      </c>
    </row>
    <row r="10" spans="1:7" x14ac:dyDescent="0.2">
      <c r="A10" s="159" t="s">
        <v>714</v>
      </c>
      <c r="B10" s="285">
        <v>15909163.130999999</v>
      </c>
      <c r="C10" s="285">
        <v>1978.866</v>
      </c>
      <c r="E10" s="159" t="s">
        <v>787</v>
      </c>
      <c r="F10" s="15">
        <v>31581152.322000001</v>
      </c>
      <c r="G10" s="15">
        <v>16856877.362</v>
      </c>
    </row>
    <row r="11" spans="1:7" ht="13.5" thickBot="1" x14ac:dyDescent="0.25">
      <c r="A11" s="159" t="s">
        <v>786</v>
      </c>
      <c r="B11" s="157">
        <v>10344730.187000001</v>
      </c>
      <c r="C11" s="157">
        <v>6250801.0899999999</v>
      </c>
      <c r="E11" s="18" t="s">
        <v>15</v>
      </c>
      <c r="F11" s="311">
        <f>SUM(F9:F10)</f>
        <v>77148939.813999996</v>
      </c>
      <c r="G11" s="311">
        <f>SUM(G9:G10)</f>
        <v>60209794.762999997</v>
      </c>
    </row>
    <row r="12" spans="1:7" s="386" customFormat="1" ht="13.5" thickTop="1" x14ac:dyDescent="0.2">
      <c r="A12" s="159" t="s">
        <v>787</v>
      </c>
      <c r="B12" s="157">
        <v>190979.36300000001</v>
      </c>
      <c r="C12" s="157">
        <v>1110375.1300000001</v>
      </c>
      <c r="E12" s="18"/>
      <c r="F12" s="482"/>
      <c r="G12" s="482"/>
    </row>
    <row r="13" spans="1:7" ht="13.5" thickBot="1" x14ac:dyDescent="0.25">
      <c r="A13" s="18" t="s">
        <v>15</v>
      </c>
      <c r="B13" s="363">
        <f>SUM(B9:B12)</f>
        <v>26508006.434000004</v>
      </c>
      <c r="C13" s="363">
        <f>SUM(C9:C12)</f>
        <v>7363155.0860000001</v>
      </c>
      <c r="E13" s="159"/>
      <c r="F13" s="15"/>
      <c r="G13" s="15"/>
    </row>
    <row r="14" spans="1:7" ht="13.5" thickTop="1" x14ac:dyDescent="0.2">
      <c r="A14" s="18"/>
      <c r="B14" s="482"/>
      <c r="C14" s="482"/>
      <c r="E14" s="18"/>
      <c r="F14" s="159"/>
      <c r="G14" s="11"/>
    </row>
    <row r="15" spans="1:7" s="159" customFormat="1" x14ac:dyDescent="0.2">
      <c r="A15" s="213"/>
      <c r="B15" s="154"/>
      <c r="C15" s="154"/>
      <c r="E15" s="213"/>
      <c r="F15" s="213"/>
      <c r="G15" s="213"/>
    </row>
    <row r="16" spans="1:7" s="159" customFormat="1" x14ac:dyDescent="0.2">
      <c r="A16" s="213"/>
      <c r="B16" s="154"/>
      <c r="C16" s="154"/>
      <c r="E16" s="213"/>
      <c r="F16" s="154"/>
      <c r="G16" s="213"/>
    </row>
    <row r="17" spans="1:7" x14ac:dyDescent="0.2">
      <c r="B17" s="154"/>
      <c r="C17" s="154"/>
      <c r="F17" s="154"/>
    </row>
    <row r="18" spans="1:7" x14ac:dyDescent="0.2">
      <c r="B18" s="154"/>
      <c r="C18" s="154"/>
      <c r="D18" s="422"/>
      <c r="E18" s="422"/>
      <c r="F18" s="154"/>
    </row>
    <row r="19" spans="1:7" x14ac:dyDescent="0.2">
      <c r="B19" s="154"/>
      <c r="C19" s="154"/>
      <c r="D19" s="422"/>
      <c r="E19" s="422"/>
      <c r="F19" s="154"/>
    </row>
    <row r="20" spans="1:7" ht="15" x14ac:dyDescent="0.25">
      <c r="B20" s="154"/>
      <c r="C20" s="154"/>
      <c r="D20" s="422"/>
      <c r="E20" s="422"/>
      <c r="F20" s="389"/>
    </row>
    <row r="21" spans="1:7" ht="15" x14ac:dyDescent="0.25">
      <c r="A21" s="154"/>
      <c r="B21" s="154"/>
      <c r="C21" s="154"/>
      <c r="D21" s="422"/>
      <c r="E21" s="422"/>
      <c r="F21" s="388"/>
    </row>
    <row r="22" spans="1:7" ht="15" x14ac:dyDescent="0.25">
      <c r="A22" s="154"/>
      <c r="B22" s="154"/>
      <c r="C22" s="154"/>
      <c r="D22" s="422"/>
      <c r="E22" s="422"/>
      <c r="F22" s="388"/>
    </row>
    <row r="23" spans="1:7" ht="15" x14ac:dyDescent="0.25">
      <c r="A23" s="154"/>
      <c r="B23" s="154"/>
      <c r="C23" s="154"/>
      <c r="D23" s="422"/>
      <c r="E23" s="422"/>
      <c r="F23" s="388"/>
      <c r="G23" s="386"/>
    </row>
    <row r="24" spans="1:7" ht="15" x14ac:dyDescent="0.25">
      <c r="A24" s="154"/>
      <c r="B24" s="154"/>
      <c r="C24" s="154"/>
      <c r="D24" s="422"/>
      <c r="E24" s="422"/>
      <c r="F24" s="156"/>
      <c r="G24" s="386"/>
    </row>
    <row r="25" spans="1:7" ht="15" x14ac:dyDescent="0.25">
      <c r="A25" s="154"/>
      <c r="B25" s="154"/>
      <c r="C25" s="154"/>
      <c r="D25" s="422"/>
      <c r="E25" s="422"/>
      <c r="F25" s="156"/>
      <c r="G25" s="386"/>
    </row>
    <row r="26" spans="1:7" ht="15" x14ac:dyDescent="0.25">
      <c r="A26" s="154"/>
      <c r="B26" s="154"/>
      <c r="C26" s="154"/>
      <c r="D26" s="154"/>
      <c r="E26" s="422"/>
      <c r="F26" s="156"/>
      <c r="G26" s="386"/>
    </row>
    <row r="27" spans="1:7" ht="15" x14ac:dyDescent="0.25">
      <c r="A27" s="154"/>
      <c r="B27" s="154"/>
      <c r="C27" s="154"/>
      <c r="E27" s="392"/>
      <c r="F27" s="156"/>
      <c r="G27" s="386"/>
    </row>
    <row r="28" spans="1:7" ht="15" x14ac:dyDescent="0.25">
      <c r="A28" s="154"/>
      <c r="B28" s="154"/>
      <c r="C28" s="154"/>
      <c r="E28" s="392"/>
      <c r="F28" s="156"/>
      <c r="G28" s="386"/>
    </row>
    <row r="29" spans="1:7" ht="15" x14ac:dyDescent="0.25">
      <c r="A29" s="154"/>
      <c r="B29" s="154"/>
      <c r="C29" s="154"/>
      <c r="E29" s="392"/>
      <c r="F29" s="156"/>
      <c r="G29" s="452"/>
    </row>
    <row r="30" spans="1:7" ht="15" x14ac:dyDescent="0.25">
      <c r="A30" s="154"/>
      <c r="B30" s="154"/>
      <c r="C30" s="154"/>
      <c r="E30" s="392"/>
      <c r="F30" s="156"/>
      <c r="G30" s="386"/>
    </row>
    <row r="31" spans="1:7" s="452" customFormat="1" ht="15" x14ac:dyDescent="0.25">
      <c r="A31" s="154"/>
      <c r="B31" s="154"/>
      <c r="C31" s="154"/>
      <c r="E31" s="392"/>
      <c r="F31" s="156"/>
    </row>
    <row r="32" spans="1:7" ht="15" x14ac:dyDescent="0.25">
      <c r="A32" s="154"/>
      <c r="B32" s="154"/>
      <c r="C32" s="154"/>
      <c r="E32" s="393"/>
      <c r="F32" s="156"/>
      <c r="G32" s="386"/>
    </row>
    <row r="33" spans="1:7" x14ac:dyDescent="0.2">
      <c r="A33" s="154"/>
      <c r="B33" s="154"/>
      <c r="C33" s="154"/>
      <c r="E33" s="154"/>
      <c r="F33" s="154"/>
      <c r="G33" s="386"/>
    </row>
    <row r="34" spans="1:7" x14ac:dyDescent="0.2">
      <c r="E34" s="154"/>
      <c r="F34" s="154"/>
      <c r="G34" s="386"/>
    </row>
    <row r="35" spans="1:7" x14ac:dyDescent="0.2">
      <c r="E35" s="154"/>
      <c r="F35" s="154"/>
      <c r="G35" s="386"/>
    </row>
    <row r="36" spans="1:7" x14ac:dyDescent="0.2">
      <c r="E36" s="154"/>
      <c r="F36" s="154"/>
      <c r="G36" s="170"/>
    </row>
    <row r="37" spans="1:7" x14ac:dyDescent="0.2">
      <c r="E37" s="154"/>
      <c r="F37" s="154"/>
      <c r="G37" s="170"/>
    </row>
    <row r="38" spans="1:7" x14ac:dyDescent="0.2">
      <c r="E38" s="154"/>
      <c r="F38" s="154"/>
      <c r="G38" s="30"/>
    </row>
    <row r="39" spans="1:7" x14ac:dyDescent="0.2">
      <c r="A39" s="12"/>
      <c r="B39" s="12"/>
      <c r="C39" s="12"/>
      <c r="G39" s="30"/>
    </row>
    <row r="40" spans="1:7" x14ac:dyDescent="0.2">
      <c r="G40" s="30"/>
    </row>
    <row r="41" spans="1:7" s="12" customFormat="1" x14ac:dyDescent="0.2">
      <c r="A41" s="213"/>
      <c r="B41" s="213"/>
      <c r="C41" s="213"/>
      <c r="G41" s="374"/>
    </row>
    <row r="42" spans="1:7" x14ac:dyDescent="0.2">
      <c r="G42" s="30"/>
    </row>
    <row r="43" spans="1:7" x14ac:dyDescent="0.2">
      <c r="G43" s="170"/>
    </row>
    <row r="44" spans="1:7" x14ac:dyDescent="0.2">
      <c r="G44" s="170"/>
    </row>
    <row r="45" spans="1:7" x14ac:dyDescent="0.2">
      <c r="G45" s="170"/>
    </row>
    <row r="46" spans="1:7" x14ac:dyDescent="0.2">
      <c r="G46" s="170"/>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D21"/>
  <sheetViews>
    <sheetView showGridLines="0" zoomScale="90" zoomScaleNormal="90" workbookViewId="0"/>
  </sheetViews>
  <sheetFormatPr baseColWidth="10" defaultColWidth="11.42578125" defaultRowHeight="12.75" x14ac:dyDescent="0.2"/>
  <cols>
    <col min="1" max="1" width="38.28515625" style="213" customWidth="1"/>
    <col min="2" max="2" width="19.5703125" style="213" customWidth="1"/>
    <col min="3" max="3" width="17.85546875" style="213" customWidth="1"/>
    <col min="4" max="4" width="15.42578125" style="213" customWidth="1"/>
    <col min="5" max="16384" width="11.42578125" style="213"/>
  </cols>
  <sheetData>
    <row r="1" spans="1:4" x14ac:dyDescent="0.2">
      <c r="A1" s="213" t="str">
        <f>Indice!C1</f>
        <v>GRUPO VAZQUEZ S.A.E.</v>
      </c>
      <c r="D1" s="270" t="s">
        <v>101</v>
      </c>
    </row>
    <row r="5" spans="1:4" x14ac:dyDescent="0.2">
      <c r="A5" s="680" t="s">
        <v>226</v>
      </c>
      <c r="B5" s="680"/>
      <c r="C5" s="680"/>
      <c r="D5" s="680"/>
    </row>
    <row r="6" spans="1:4" x14ac:dyDescent="0.2">
      <c r="A6" s="678" t="s">
        <v>210</v>
      </c>
      <c r="B6" s="678"/>
    </row>
    <row r="7" spans="1:4" x14ac:dyDescent="0.2">
      <c r="A7" s="364"/>
      <c r="B7" s="364"/>
    </row>
    <row r="8" spans="1:4" x14ac:dyDescent="0.2">
      <c r="A8" s="213" t="s">
        <v>717</v>
      </c>
      <c r="B8" s="457" t="s">
        <v>1053</v>
      </c>
      <c r="C8" s="457" t="s">
        <v>947</v>
      </c>
    </row>
    <row r="9" spans="1:4" x14ac:dyDescent="0.2">
      <c r="A9" s="213" t="s">
        <v>718</v>
      </c>
      <c r="B9" s="154">
        <v>300000000</v>
      </c>
      <c r="C9" s="154">
        <v>300000000</v>
      </c>
    </row>
    <row r="10" spans="1:4" x14ac:dyDescent="0.2">
      <c r="A10" s="213" t="s">
        <v>721</v>
      </c>
      <c r="B10" s="154">
        <v>265300000</v>
      </c>
      <c r="C10" s="154">
        <v>265300000</v>
      </c>
    </row>
    <row r="11" spans="1:4" x14ac:dyDescent="0.2">
      <c r="A11" s="213" t="s">
        <v>788</v>
      </c>
      <c r="B11" s="154">
        <v>374448.33899999998</v>
      </c>
      <c r="C11" s="154">
        <v>374448.33899999998</v>
      </c>
    </row>
    <row r="12" spans="1:4" x14ac:dyDescent="0.2">
      <c r="A12" s="213" t="s">
        <v>720</v>
      </c>
      <c r="B12" s="154">
        <v>2653</v>
      </c>
      <c r="C12" s="154">
        <v>2653</v>
      </c>
    </row>
    <row r="13" spans="1:4" x14ac:dyDescent="0.2">
      <c r="A13" s="365" t="s">
        <v>719</v>
      </c>
      <c r="B13" s="366"/>
      <c r="C13" s="366"/>
    </row>
    <row r="14" spans="1:4" x14ac:dyDescent="0.2">
      <c r="A14" s="213" t="s">
        <v>789</v>
      </c>
      <c r="B14" s="154">
        <f>+B10</f>
        <v>265300000</v>
      </c>
      <c r="C14" s="154">
        <f>+C10</f>
        <v>265300000</v>
      </c>
      <c r="D14" s="227"/>
    </row>
    <row r="15" spans="1:4" x14ac:dyDescent="0.2">
      <c r="A15" s="213" t="s">
        <v>790</v>
      </c>
      <c r="B15" s="154">
        <f>+B11</f>
        <v>374448.33899999998</v>
      </c>
      <c r="C15" s="154">
        <f>+C11</f>
        <v>374448.33899999998</v>
      </c>
    </row>
    <row r="16" spans="1:4" x14ac:dyDescent="0.2">
      <c r="B16" s="478"/>
    </row>
    <row r="20" spans="3:3" x14ac:dyDescent="0.2">
      <c r="C20" s="154"/>
    </row>
    <row r="21" spans="3:3" x14ac:dyDescent="0.2">
      <c r="C21" s="154"/>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H23"/>
  <sheetViews>
    <sheetView showGridLines="0" zoomScale="90" zoomScaleNormal="90" workbookViewId="0">
      <selection activeCell="L24" sqref="L24"/>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8" width="11.42578125" style="55"/>
    <col min="9" max="16384" width="11.42578125" style="213"/>
  </cols>
  <sheetData>
    <row r="1" spans="1:8" x14ac:dyDescent="0.2">
      <c r="A1" s="55" t="str">
        <f>Indice!C1</f>
        <v>GRUPO VAZQUEZ S.A.E.</v>
      </c>
      <c r="F1" s="199" t="s">
        <v>101</v>
      </c>
    </row>
    <row r="4" spans="1:8" x14ac:dyDescent="0.2">
      <c r="A4" s="607" t="s">
        <v>227</v>
      </c>
      <c r="B4" s="607"/>
      <c r="C4" s="607"/>
      <c r="D4" s="607"/>
      <c r="E4" s="607"/>
      <c r="F4" s="607"/>
      <c r="G4" s="226"/>
      <c r="H4" s="226"/>
    </row>
    <row r="5" spans="1:8" x14ac:dyDescent="0.2">
      <c r="A5" s="678" t="s">
        <v>210</v>
      </c>
      <c r="B5" s="678"/>
    </row>
    <row r="7" spans="1:8" x14ac:dyDescent="0.2">
      <c r="B7" s="457" t="s">
        <v>1053</v>
      </c>
      <c r="C7" s="457" t="s">
        <v>947</v>
      </c>
    </row>
    <row r="8" spans="1:8" x14ac:dyDescent="0.2">
      <c r="A8" s="367" t="s">
        <v>107</v>
      </c>
      <c r="B8" s="368">
        <v>0</v>
      </c>
      <c r="C8" s="368">
        <v>0</v>
      </c>
    </row>
    <row r="9" spans="1:8" x14ac:dyDescent="0.2">
      <c r="A9" s="250"/>
    </row>
    <row r="10" spans="1:8" x14ac:dyDescent="0.2">
      <c r="A10" s="250"/>
    </row>
    <row r="11" spans="1:8" x14ac:dyDescent="0.2">
      <c r="A11" s="250"/>
    </row>
    <row r="12" spans="1:8" x14ac:dyDescent="0.2">
      <c r="A12" s="367" t="s">
        <v>108</v>
      </c>
      <c r="B12" s="368">
        <v>3153104.3679999998</v>
      </c>
      <c r="C12" s="368">
        <v>1924226.98</v>
      </c>
    </row>
    <row r="13" spans="1:8" x14ac:dyDescent="0.2">
      <c r="A13" s="250"/>
    </row>
    <row r="14" spans="1:8" x14ac:dyDescent="0.2">
      <c r="A14" s="250"/>
    </row>
    <row r="15" spans="1:8" x14ac:dyDescent="0.2">
      <c r="A15" s="250"/>
    </row>
    <row r="16" spans="1:8" x14ac:dyDescent="0.2">
      <c r="A16" s="250"/>
    </row>
    <row r="17" spans="1:3" x14ac:dyDescent="0.2">
      <c r="A17" s="367" t="s">
        <v>109</v>
      </c>
      <c r="B17" s="368"/>
      <c r="C17" s="368"/>
    </row>
    <row r="18" spans="1:3" x14ac:dyDescent="0.2">
      <c r="A18" s="250"/>
    </row>
    <row r="19" spans="1:3" x14ac:dyDescent="0.2">
      <c r="A19" s="250"/>
    </row>
    <row r="20" spans="1:3" x14ac:dyDescent="0.2">
      <c r="A20" s="250"/>
    </row>
    <row r="21" spans="1:3" x14ac:dyDescent="0.2">
      <c r="A21" s="367" t="s">
        <v>110</v>
      </c>
      <c r="B21" s="368">
        <f>+SUM($B$22:B25)</f>
        <v>35238904.019000001</v>
      </c>
      <c r="C21" s="368">
        <f>+SUM($C$22:C25)</f>
        <v>18894834.763</v>
      </c>
    </row>
    <row r="22" spans="1:3" x14ac:dyDescent="0.2">
      <c r="A22" s="55" t="s">
        <v>791</v>
      </c>
      <c r="B22" s="238">
        <v>8100177.4790000003</v>
      </c>
      <c r="C22" s="238">
        <v>8100177.4790000003</v>
      </c>
    </row>
    <row r="23" spans="1:3" ht="16.5" customHeight="1" x14ac:dyDescent="0.2">
      <c r="A23" s="55" t="s">
        <v>870</v>
      </c>
      <c r="B23" s="238">
        <v>27138726.539999999</v>
      </c>
      <c r="C23" s="238">
        <v>10794657.284</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9"/>
  <sheetViews>
    <sheetView zoomScale="90" zoomScaleNormal="90" workbookViewId="0">
      <selection activeCell="K25" sqref="K25"/>
    </sheetView>
  </sheetViews>
  <sheetFormatPr baseColWidth="10" defaultColWidth="11.42578125" defaultRowHeight="12.75" x14ac:dyDescent="0.2"/>
  <cols>
    <col min="1" max="1" width="34.42578125" style="159" customWidth="1"/>
    <col min="2" max="3" width="19" style="159" customWidth="1"/>
    <col min="4" max="25" width="11.42578125" style="159"/>
    <col min="26" max="16384" width="11.42578125" style="213"/>
  </cols>
  <sheetData>
    <row r="1" spans="1:7" x14ac:dyDescent="0.2">
      <c r="A1" s="159" t="str">
        <f>Indice!C1</f>
        <v>GRUPO VAZQUEZ S.A.E.</v>
      </c>
      <c r="D1" s="312" t="s">
        <v>101</v>
      </c>
      <c r="F1" s="213"/>
      <c r="G1" s="213"/>
    </row>
    <row r="5" spans="1:7" x14ac:dyDescent="0.2">
      <c r="A5" s="100" t="s">
        <v>1065</v>
      </c>
      <c r="B5" s="100"/>
      <c r="C5" s="100"/>
      <c r="D5" s="100"/>
      <c r="E5" s="87"/>
      <c r="F5" s="88"/>
    </row>
    <row r="6" spans="1:7" x14ac:dyDescent="0.2">
      <c r="A6" s="678" t="s">
        <v>210</v>
      </c>
      <c r="B6" s="678"/>
    </row>
    <row r="8" spans="1:7" x14ac:dyDescent="0.2">
      <c r="B8" s="457" t="s">
        <v>1053</v>
      </c>
      <c r="C8" s="457" t="s">
        <v>947</v>
      </c>
    </row>
    <row r="9" spans="1:7" x14ac:dyDescent="0.2">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E13"/>
  <sheetViews>
    <sheetView showGridLines="0" workbookViewId="0">
      <selection activeCell="A8" sqref="A8:XFD8"/>
    </sheetView>
  </sheetViews>
  <sheetFormatPr baseColWidth="10" defaultColWidth="11.42578125" defaultRowHeight="12.75" x14ac:dyDescent="0.2"/>
  <cols>
    <col min="1" max="1" width="40.7109375" style="159" customWidth="1"/>
    <col min="2" max="3" width="19" style="159" customWidth="1"/>
    <col min="4" max="5" width="11.42578125" style="159"/>
    <col min="6" max="16384" width="11.42578125" style="213"/>
  </cols>
  <sheetData>
    <row r="1" spans="1:5" x14ac:dyDescent="0.2">
      <c r="A1" s="159" t="str">
        <f>Indice!C1</f>
        <v>GRUPO VAZQUEZ S.A.E.</v>
      </c>
      <c r="E1" s="312" t="s">
        <v>101</v>
      </c>
    </row>
    <row r="4" spans="1:5" x14ac:dyDescent="0.2">
      <c r="A4" s="100" t="s">
        <v>828</v>
      </c>
      <c r="B4" s="100"/>
      <c r="C4" s="100"/>
      <c r="D4" s="100"/>
      <c r="E4" s="100"/>
    </row>
    <row r="5" spans="1:5" x14ac:dyDescent="0.2">
      <c r="A5" s="678" t="s">
        <v>210</v>
      </c>
      <c r="B5" s="678"/>
    </row>
    <row r="7" spans="1:5" x14ac:dyDescent="0.2">
      <c r="A7" s="7"/>
      <c r="B7" s="457" t="s">
        <v>1053</v>
      </c>
      <c r="C7" s="457" t="s">
        <v>947</v>
      </c>
    </row>
    <row r="8" spans="1:5" x14ac:dyDescent="0.2">
      <c r="A8" s="159" t="s">
        <v>111</v>
      </c>
      <c r="B8" s="15">
        <v>0</v>
      </c>
      <c r="C8" s="15">
        <v>0</v>
      </c>
    </row>
    <row r="9" spans="1:5" x14ac:dyDescent="0.2">
      <c r="A9" s="159" t="s">
        <v>112</v>
      </c>
      <c r="B9" s="15">
        <v>13716094.707</v>
      </c>
      <c r="C9" s="15">
        <v>24577547.752999999</v>
      </c>
    </row>
    <row r="10" spans="1:5" ht="13.5" thickBot="1" x14ac:dyDescent="0.25">
      <c r="A10" s="7" t="s">
        <v>214</v>
      </c>
      <c r="B10" s="363">
        <f>SUM($B$8:B9)</f>
        <v>13716094.707</v>
      </c>
      <c r="C10" s="363">
        <f>SUM($C$8:C9)</f>
        <v>24577547.752999999</v>
      </c>
    </row>
    <row r="11" spans="1:5" ht="13.5" thickTop="1" x14ac:dyDescent="0.2">
      <c r="B11" s="558"/>
      <c r="C11" s="558"/>
    </row>
    <row r="12" spans="1:5" x14ac:dyDescent="0.2">
      <c r="B12" s="15"/>
      <c r="C12" s="15"/>
    </row>
    <row r="13" spans="1:5" x14ac:dyDescent="0.2">
      <c r="B13" s="15"/>
      <c r="C13" s="15"/>
    </row>
  </sheetData>
  <mergeCells count="1">
    <mergeCell ref="A5:B5"/>
  </mergeCells>
  <hyperlinks>
    <hyperlink ref="E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8"/>
  <sheetViews>
    <sheetView workbookViewId="0">
      <selection activeCell="I25" sqref="I25"/>
    </sheetView>
  </sheetViews>
  <sheetFormatPr baseColWidth="10" defaultColWidth="11.42578125" defaultRowHeight="12.75" x14ac:dyDescent="0.2"/>
  <cols>
    <col min="1" max="1" width="40.7109375" style="159" customWidth="1"/>
    <col min="2" max="3" width="19" style="159" customWidth="1"/>
    <col min="4" max="6" width="11.42578125" style="159"/>
    <col min="7" max="34" width="11.42578125" style="55"/>
    <col min="35" max="16384" width="11.42578125" style="213"/>
  </cols>
  <sheetData>
    <row r="1" spans="1:6" x14ac:dyDescent="0.2">
      <c r="A1" s="159" t="str">
        <f>Indice!C1</f>
        <v>GRUPO VAZQUEZ S.A.E.</v>
      </c>
      <c r="F1" s="312" t="s">
        <v>101</v>
      </c>
    </row>
    <row r="4" spans="1:6" x14ac:dyDescent="0.2">
      <c r="A4" s="100" t="s">
        <v>228</v>
      </c>
      <c r="B4" s="100"/>
      <c r="C4" s="100"/>
      <c r="D4" s="100"/>
      <c r="E4" s="87"/>
      <c r="F4" s="88"/>
    </row>
    <row r="5" spans="1:6" x14ac:dyDescent="0.2">
      <c r="A5" s="678" t="s">
        <v>210</v>
      </c>
      <c r="B5" s="678"/>
    </row>
    <row r="7" spans="1:6" x14ac:dyDescent="0.2">
      <c r="A7" s="7"/>
      <c r="B7" s="457" t="s">
        <v>1053</v>
      </c>
      <c r="C7" s="457" t="s">
        <v>947</v>
      </c>
    </row>
    <row r="8" spans="1:6" x14ac:dyDescent="0.2">
      <c r="A8" s="159" t="s">
        <v>75</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D30"/>
  <sheetViews>
    <sheetView showGridLines="0" zoomScale="90" zoomScaleNormal="90" workbookViewId="0">
      <selection activeCell="I25" sqref="I25"/>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38" bestFit="1" customWidth="1"/>
    <col min="5" max="16384" width="11.42578125" style="213"/>
  </cols>
  <sheetData>
    <row r="1" spans="1:4" x14ac:dyDescent="0.2">
      <c r="A1" s="55" t="str">
        <f>Indice!C1</f>
        <v>GRUPO VAZQUEZ S.A.E.</v>
      </c>
      <c r="C1" s="238"/>
      <c r="D1" s="199" t="s">
        <v>106</v>
      </c>
    </row>
    <row r="2" spans="1:4" x14ac:dyDescent="0.2">
      <c r="C2" s="238"/>
      <c r="D2" s="55"/>
    </row>
    <row r="3" spans="1:4" x14ac:dyDescent="0.2">
      <c r="C3" s="238"/>
      <c r="D3" s="55"/>
    </row>
    <row r="4" spans="1:4" x14ac:dyDescent="0.2">
      <c r="C4" s="238"/>
      <c r="D4" s="55"/>
    </row>
    <row r="5" spans="1:4" x14ac:dyDescent="0.2">
      <c r="A5" s="100" t="s">
        <v>229</v>
      </c>
      <c r="B5" s="100"/>
      <c r="C5" s="100"/>
      <c r="D5" s="423"/>
    </row>
    <row r="6" spans="1:4" x14ac:dyDescent="0.2">
      <c r="A6" s="678" t="s">
        <v>210</v>
      </c>
      <c r="B6" s="678"/>
    </row>
    <row r="7" spans="1:4" x14ac:dyDescent="0.2">
      <c r="B7" s="213"/>
      <c r="C7" s="213"/>
    </row>
    <row r="8" spans="1:4" x14ac:dyDescent="0.2">
      <c r="A8" s="7" t="s">
        <v>56</v>
      </c>
      <c r="B8" s="451" t="s">
        <v>1053</v>
      </c>
      <c r="C8" s="451" t="s">
        <v>1054</v>
      </c>
      <c r="D8" s="15"/>
    </row>
    <row r="9" spans="1:4" x14ac:dyDescent="0.2">
      <c r="A9" s="159" t="s">
        <v>799</v>
      </c>
      <c r="B9" s="30">
        <v>4051904.9070000001</v>
      </c>
      <c r="C9" s="30">
        <v>48878.27</v>
      </c>
    </row>
    <row r="10" spans="1:4" x14ac:dyDescent="0.2">
      <c r="A10" s="159" t="s">
        <v>800</v>
      </c>
      <c r="B10" s="30">
        <v>258784.04800000001</v>
      </c>
      <c r="C10" s="30">
        <v>2237993.4530000002</v>
      </c>
    </row>
    <row r="11" spans="1:4" x14ac:dyDescent="0.2">
      <c r="A11" s="159" t="s">
        <v>794</v>
      </c>
      <c r="B11" s="30">
        <v>698671.25</v>
      </c>
      <c r="C11" s="30">
        <v>11746244.586999999</v>
      </c>
    </row>
    <row r="12" spans="1:4" x14ac:dyDescent="0.2">
      <c r="A12" s="213" t="s">
        <v>798</v>
      </c>
      <c r="B12" s="30">
        <v>46983.5</v>
      </c>
      <c r="C12" s="30">
        <v>345775.40899999999</v>
      </c>
    </row>
    <row r="13" spans="1:4" x14ac:dyDescent="0.2">
      <c r="A13" s="159" t="s">
        <v>795</v>
      </c>
      <c r="B13" s="30">
        <v>4575945.5760000004</v>
      </c>
      <c r="C13" s="30">
        <v>5939608.0870000003</v>
      </c>
    </row>
    <row r="14" spans="1:4" x14ac:dyDescent="0.2">
      <c r="A14" s="159" t="s">
        <v>796</v>
      </c>
      <c r="B14" s="30">
        <v>0</v>
      </c>
      <c r="C14" s="30">
        <v>784540.01699999999</v>
      </c>
    </row>
    <row r="15" spans="1:4" x14ac:dyDescent="0.2">
      <c r="A15" s="159" t="s">
        <v>804</v>
      </c>
      <c r="B15" s="30">
        <v>213867.016</v>
      </c>
      <c r="C15" s="30">
        <v>0</v>
      </c>
    </row>
    <row r="16" spans="1:4" s="386" customFormat="1" x14ac:dyDescent="0.2">
      <c r="A16" s="159" t="s">
        <v>879</v>
      </c>
      <c r="B16" s="30">
        <v>22127000</v>
      </c>
      <c r="C16" s="30">
        <v>32781810</v>
      </c>
      <c r="D16" s="15"/>
    </row>
    <row r="17" spans="1:4" x14ac:dyDescent="0.2">
      <c r="A17" s="159" t="s">
        <v>934</v>
      </c>
      <c r="B17" s="30">
        <v>41680981.813000001</v>
      </c>
      <c r="C17" s="30">
        <v>22194677.899</v>
      </c>
      <c r="D17" s="15"/>
    </row>
    <row r="18" spans="1:4" ht="13.5" thickBot="1" x14ac:dyDescent="0.25">
      <c r="A18" s="7" t="s">
        <v>3</v>
      </c>
      <c r="B18" s="591">
        <f>SUM($B$9:B17)</f>
        <v>73654138.109999999</v>
      </c>
      <c r="C18" s="363">
        <f>SUM($C$9:C17)</f>
        <v>76079527.722000003</v>
      </c>
      <c r="D18" s="15"/>
    </row>
    <row r="19" spans="1:4" ht="13.5" thickTop="1" x14ac:dyDescent="0.2">
      <c r="A19" s="159"/>
      <c r="B19" s="15"/>
      <c r="C19" s="15"/>
      <c r="D19" s="15"/>
    </row>
    <row r="20" spans="1:4" x14ac:dyDescent="0.2">
      <c r="B20" s="238"/>
      <c r="C20" s="238"/>
    </row>
    <row r="21" spans="1:4" x14ac:dyDescent="0.2">
      <c r="B21" s="238"/>
      <c r="C21" s="238"/>
    </row>
    <row r="22" spans="1:4" x14ac:dyDescent="0.2">
      <c r="C22" s="238"/>
    </row>
    <row r="23" spans="1:4" x14ac:dyDescent="0.2">
      <c r="C23" s="238"/>
    </row>
    <row r="24" spans="1:4" x14ac:dyDescent="0.2">
      <c r="C24" s="238"/>
    </row>
    <row r="25" spans="1:4" x14ac:dyDescent="0.2">
      <c r="C25" s="238"/>
    </row>
    <row r="26" spans="1:4" x14ac:dyDescent="0.2">
      <c r="C26" s="238"/>
    </row>
    <row r="27" spans="1:4" x14ac:dyDescent="0.2">
      <c r="C27" s="238"/>
    </row>
    <row r="28" spans="1:4" x14ac:dyDescent="0.2">
      <c r="C28" s="238"/>
    </row>
    <row r="29" spans="1:4" x14ac:dyDescent="0.2">
      <c r="B29" s="238"/>
      <c r="C29" s="238"/>
    </row>
    <row r="30" spans="1:4" x14ac:dyDescent="0.2">
      <c r="C30" s="238"/>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C18"/>
  <sheetViews>
    <sheetView showGridLines="0" zoomScale="90" zoomScaleNormal="90" workbookViewId="0">
      <selection activeCell="K24" sqref="K24"/>
    </sheetView>
  </sheetViews>
  <sheetFormatPr baseColWidth="10" defaultColWidth="11.42578125" defaultRowHeight="12.75" x14ac:dyDescent="0.2"/>
  <cols>
    <col min="1" max="1" width="38" style="55" customWidth="1"/>
    <col min="2" max="2" width="18.140625" style="55" customWidth="1"/>
    <col min="3" max="3" width="17.140625" style="55" customWidth="1"/>
    <col min="4" max="16384" width="11.42578125" style="213"/>
  </cols>
  <sheetData>
    <row r="1" spans="1:3" x14ac:dyDescent="0.2">
      <c r="A1" s="55" t="str">
        <f>Indice!C1</f>
        <v>GRUPO VAZQUEZ S.A.E.</v>
      </c>
      <c r="C1" s="199" t="s">
        <v>106</v>
      </c>
    </row>
    <row r="5" spans="1:3" x14ac:dyDescent="0.2">
      <c r="A5" s="607" t="s">
        <v>230</v>
      </c>
      <c r="B5" s="607"/>
      <c r="C5" s="607"/>
    </row>
    <row r="6" spans="1:3" x14ac:dyDescent="0.2">
      <c r="A6" s="681" t="s">
        <v>179</v>
      </c>
      <c r="B6" s="681"/>
    </row>
    <row r="7" spans="1:3" x14ac:dyDescent="0.2">
      <c r="B7" s="213"/>
      <c r="C7" s="213"/>
    </row>
    <row r="8" spans="1:3" x14ac:dyDescent="0.2">
      <c r="A8" s="7" t="s">
        <v>113</v>
      </c>
      <c r="B8" s="451" t="s">
        <v>1053</v>
      </c>
      <c r="C8" s="451" t="s">
        <v>1054</v>
      </c>
    </row>
    <row r="9" spans="1:3" x14ac:dyDescent="0.2">
      <c r="A9" s="235" t="s">
        <v>801</v>
      </c>
      <c r="B9" s="236">
        <v>-3942857.1430000002</v>
      </c>
      <c r="C9" s="236">
        <v>-1026924.802</v>
      </c>
    </row>
    <row r="10" spans="1:3" x14ac:dyDescent="0.2">
      <c r="A10" s="159" t="s">
        <v>920</v>
      </c>
      <c r="B10" s="285">
        <v>-3310790.7860000003</v>
      </c>
      <c r="C10" s="285">
        <v>-115425.929</v>
      </c>
    </row>
    <row r="11" spans="1:3" x14ac:dyDescent="0.2">
      <c r="A11" s="235" t="s">
        <v>802</v>
      </c>
      <c r="B11" s="285">
        <v>-453177.40100000001</v>
      </c>
      <c r="C11" s="285">
        <v>-8439163.6349999998</v>
      </c>
    </row>
    <row r="12" spans="1:3" x14ac:dyDescent="0.2">
      <c r="A12" s="235" t="s">
        <v>880</v>
      </c>
      <c r="B12" s="238">
        <v>-22127000</v>
      </c>
      <c r="C12" s="285">
        <v>-20353500</v>
      </c>
    </row>
    <row r="13" spans="1:3" s="386" customFormat="1" x14ac:dyDescent="0.2">
      <c r="A13" s="235" t="s">
        <v>803</v>
      </c>
      <c r="B13" s="236">
        <v>0</v>
      </c>
      <c r="C13" s="285">
        <v>-543812.28099999996</v>
      </c>
    </row>
    <row r="14" spans="1:3" x14ac:dyDescent="0.2">
      <c r="A14" s="235" t="s">
        <v>1056</v>
      </c>
      <c r="B14" s="236">
        <v>0</v>
      </c>
      <c r="C14" s="285">
        <v>-9497815.3230000008</v>
      </c>
    </row>
    <row r="15" spans="1:3" ht="13.5" thickBot="1" x14ac:dyDescent="0.25">
      <c r="A15" s="7" t="s">
        <v>183</v>
      </c>
      <c r="B15" s="591">
        <f>SUM(B9:B14)</f>
        <v>-29833825.329999998</v>
      </c>
      <c r="C15" s="591">
        <f>SUM(C9:C14)</f>
        <v>-39976641.969999999</v>
      </c>
    </row>
    <row r="16" spans="1:3" ht="13.5" thickTop="1" x14ac:dyDescent="0.2">
      <c r="A16" s="159"/>
      <c r="B16" s="30"/>
      <c r="C16" s="30"/>
    </row>
    <row r="17" spans="2:3" x14ac:dyDescent="0.2">
      <c r="B17" s="238"/>
      <c r="C17" s="238"/>
    </row>
    <row r="18" spans="2:3" x14ac:dyDescent="0.2">
      <c r="B18" s="238"/>
      <c r="C18" s="238"/>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G43"/>
  <sheetViews>
    <sheetView showGridLines="0" topLeftCell="A22" zoomScale="90" zoomScaleNormal="90" workbookViewId="0">
      <selection activeCell="F27" sqref="F27"/>
    </sheetView>
  </sheetViews>
  <sheetFormatPr baseColWidth="10" defaultColWidth="11.42578125" defaultRowHeight="12.75" x14ac:dyDescent="0.2"/>
  <cols>
    <col min="1" max="1" width="38" style="55" customWidth="1"/>
    <col min="2" max="7" width="23" style="55" customWidth="1"/>
    <col min="8" max="16384" width="11.42578125" style="213"/>
  </cols>
  <sheetData>
    <row r="1" spans="1:7" x14ac:dyDescent="0.2">
      <c r="A1" s="55" t="str">
        <f>Indice!C1</f>
        <v>GRUPO VAZQUEZ S.A.E.</v>
      </c>
      <c r="G1" s="199" t="s">
        <v>106</v>
      </c>
    </row>
    <row r="5" spans="1:7" x14ac:dyDescent="0.2">
      <c r="A5" s="100" t="s">
        <v>231</v>
      </c>
      <c r="B5" s="100"/>
      <c r="C5" s="100"/>
      <c r="D5" s="100"/>
      <c r="E5" s="100"/>
      <c r="F5" s="100"/>
      <c r="G5" s="100"/>
    </row>
    <row r="6" spans="1:7" s="192" customFormat="1" x14ac:dyDescent="0.2">
      <c r="A6" s="240" t="s">
        <v>179</v>
      </c>
      <c r="B6" s="84"/>
      <c r="C6" s="84"/>
      <c r="D6" s="84"/>
      <c r="E6" s="84"/>
      <c r="F6" s="84"/>
      <c r="G6" s="84"/>
    </row>
    <row r="8" spans="1:7" s="192" customFormat="1" x14ac:dyDescent="0.2">
      <c r="A8" s="84" t="s">
        <v>134</v>
      </c>
      <c r="B8" s="84"/>
      <c r="C8" s="84"/>
      <c r="D8" s="84"/>
      <c r="E8" s="84"/>
      <c r="F8" s="84"/>
      <c r="G8" s="84"/>
    </row>
    <row r="9" spans="1:7" s="192" customFormat="1" ht="13.5" thickBot="1" x14ac:dyDescent="0.25">
      <c r="B9" s="241"/>
      <c r="D9" s="240"/>
      <c r="E9" s="240"/>
      <c r="F9" s="242"/>
      <c r="G9" s="84"/>
    </row>
    <row r="10" spans="1:7" s="192" customFormat="1" ht="15.75" customHeight="1" thickBot="1" x14ac:dyDescent="0.25">
      <c r="A10" s="682"/>
      <c r="B10" s="684" t="s">
        <v>1053</v>
      </c>
      <c r="C10" s="685"/>
      <c r="D10" s="686"/>
      <c r="E10" s="684" t="s">
        <v>1054</v>
      </c>
      <c r="F10" s="685"/>
      <c r="G10" s="686"/>
    </row>
    <row r="11" spans="1:7" s="192" customFormat="1" ht="13.5" thickBot="1" x14ac:dyDescent="0.25">
      <c r="A11" s="683"/>
      <c r="B11" s="243" t="s">
        <v>135</v>
      </c>
      <c r="C11" s="243" t="s">
        <v>136</v>
      </c>
      <c r="D11" s="243" t="s">
        <v>3</v>
      </c>
      <c r="E11" s="243" t="s">
        <v>135</v>
      </c>
      <c r="F11" s="243" t="s">
        <v>136</v>
      </c>
      <c r="G11" s="243" t="s">
        <v>3</v>
      </c>
    </row>
    <row r="12" spans="1:7" s="192" customFormat="1" x14ac:dyDescent="0.2">
      <c r="A12" s="244" t="s">
        <v>806</v>
      </c>
      <c r="B12" s="424">
        <v>15678.647999999999</v>
      </c>
      <c r="C12" s="376">
        <v>0</v>
      </c>
      <c r="D12" s="456">
        <v>15678.647999999999</v>
      </c>
      <c r="E12" s="424">
        <v>24183.816999999999</v>
      </c>
      <c r="F12" s="424">
        <v>0</v>
      </c>
      <c r="G12" s="456">
        <v>24183.816999999999</v>
      </c>
    </row>
    <row r="13" spans="1:7" s="192" customFormat="1" x14ac:dyDescent="0.2">
      <c r="A13" s="244" t="s">
        <v>808</v>
      </c>
      <c r="B13" s="424">
        <v>25200.013999999999</v>
      </c>
      <c r="C13" s="376">
        <v>0</v>
      </c>
      <c r="D13" s="456">
        <v>25200.013999999999</v>
      </c>
      <c r="E13" s="424">
        <v>72008.69</v>
      </c>
      <c r="F13" s="424">
        <v>0</v>
      </c>
      <c r="G13" s="456">
        <v>72008.69</v>
      </c>
    </row>
    <row r="14" spans="1:7" s="192" customFormat="1" x14ac:dyDescent="0.2">
      <c r="A14" s="244" t="s">
        <v>142</v>
      </c>
      <c r="B14" s="424">
        <v>62700</v>
      </c>
      <c r="C14" s="376">
        <v>0</v>
      </c>
      <c r="D14" s="456">
        <v>62700</v>
      </c>
      <c r="E14" s="424">
        <v>8581.8179999999993</v>
      </c>
      <c r="F14" s="424">
        <v>0</v>
      </c>
      <c r="G14" s="456">
        <v>8581.8179999999993</v>
      </c>
    </row>
    <row r="15" spans="1:7" s="192" customFormat="1" x14ac:dyDescent="0.2">
      <c r="A15" s="244" t="s">
        <v>807</v>
      </c>
      <c r="B15" s="424">
        <v>3858</v>
      </c>
      <c r="C15" s="376">
        <v>0</v>
      </c>
      <c r="D15" s="456">
        <v>3858</v>
      </c>
      <c r="E15" s="424">
        <v>18990</v>
      </c>
      <c r="F15" s="424">
        <v>0</v>
      </c>
      <c r="G15" s="456">
        <v>18990</v>
      </c>
    </row>
    <row r="16" spans="1:7" s="192" customFormat="1" x14ac:dyDescent="0.2">
      <c r="A16" s="245" t="s">
        <v>805</v>
      </c>
      <c r="B16" s="424">
        <v>14497.983</v>
      </c>
      <c r="C16" s="377">
        <v>0</v>
      </c>
      <c r="D16" s="456">
        <v>14497.983</v>
      </c>
      <c r="E16" s="424">
        <v>25853.52</v>
      </c>
      <c r="F16" s="424">
        <v>0</v>
      </c>
      <c r="G16" s="456">
        <v>25853.52</v>
      </c>
    </row>
    <row r="17" spans="1:7" s="192" customFormat="1" x14ac:dyDescent="0.2">
      <c r="A17" s="245" t="s">
        <v>814</v>
      </c>
      <c r="B17" s="378">
        <v>0</v>
      </c>
      <c r="C17" s="377">
        <v>10540.102000000001</v>
      </c>
      <c r="D17" s="456">
        <v>10540.102000000001</v>
      </c>
      <c r="E17" s="424">
        <v>0</v>
      </c>
      <c r="F17" s="377">
        <v>8822.0419999999995</v>
      </c>
      <c r="G17" s="456">
        <v>8822.0419999999995</v>
      </c>
    </row>
    <row r="18" spans="1:7" s="192" customFormat="1" x14ac:dyDescent="0.2">
      <c r="A18" s="245" t="s">
        <v>809</v>
      </c>
      <c r="B18" s="378">
        <v>0</v>
      </c>
      <c r="C18" s="377">
        <v>115194.757</v>
      </c>
      <c r="D18" s="456">
        <v>115194.757</v>
      </c>
      <c r="E18" s="424">
        <v>0</v>
      </c>
      <c r="F18" s="377">
        <v>84226.698000000004</v>
      </c>
      <c r="G18" s="456">
        <v>84226.698000000004</v>
      </c>
    </row>
    <row r="19" spans="1:7" s="192" customFormat="1" x14ac:dyDescent="0.2">
      <c r="A19" s="245" t="s">
        <v>811</v>
      </c>
      <c r="B19" s="378">
        <v>0</v>
      </c>
      <c r="C19" s="377">
        <v>5738.1750000000002</v>
      </c>
      <c r="D19" s="456">
        <v>5738.1750000000002</v>
      </c>
      <c r="E19" s="424">
        <v>0</v>
      </c>
      <c r="F19" s="377">
        <v>1373.5920000000001</v>
      </c>
      <c r="G19" s="456">
        <v>1373.5920000000001</v>
      </c>
    </row>
    <row r="20" spans="1:7" s="192" customFormat="1" x14ac:dyDescent="0.2">
      <c r="A20" s="245" t="s">
        <v>816</v>
      </c>
      <c r="B20" s="378">
        <v>0</v>
      </c>
      <c r="C20" s="377">
        <v>196891.41500000001</v>
      </c>
      <c r="D20" s="456">
        <v>196891.41500000001</v>
      </c>
      <c r="E20" s="424">
        <v>0</v>
      </c>
      <c r="F20" s="377">
        <v>229363.04300000001</v>
      </c>
      <c r="G20" s="456">
        <v>229363.04300000001</v>
      </c>
    </row>
    <row r="21" spans="1:7" s="192" customFormat="1" x14ac:dyDescent="0.2">
      <c r="A21" s="245" t="s">
        <v>141</v>
      </c>
      <c r="B21" s="378">
        <v>0</v>
      </c>
      <c r="C21" s="377">
        <v>229093.75999999998</v>
      </c>
      <c r="D21" s="456">
        <v>229093.75999999998</v>
      </c>
      <c r="E21" s="424">
        <v>0</v>
      </c>
      <c r="F21" s="377">
        <v>10681.898999999999</v>
      </c>
      <c r="G21" s="456">
        <v>10681.898999999999</v>
      </c>
    </row>
    <row r="22" spans="1:7" s="192" customFormat="1" x14ac:dyDescent="0.2">
      <c r="A22" s="245" t="s">
        <v>812</v>
      </c>
      <c r="B22" s="378">
        <v>0</v>
      </c>
      <c r="C22" s="377">
        <v>42789.902000000002</v>
      </c>
      <c r="D22" s="456">
        <v>42789.902000000002</v>
      </c>
      <c r="E22" s="424">
        <v>0</v>
      </c>
      <c r="F22" s="377">
        <v>42494.696000000004</v>
      </c>
      <c r="G22" s="456">
        <v>42494.696000000004</v>
      </c>
    </row>
    <row r="23" spans="1:7" s="192" customFormat="1" x14ac:dyDescent="0.2">
      <c r="A23" s="245" t="s">
        <v>885</v>
      </c>
      <c r="B23" s="378">
        <v>0</v>
      </c>
      <c r="C23" s="377">
        <v>119649.764</v>
      </c>
      <c r="D23" s="456">
        <v>119649.764</v>
      </c>
      <c r="E23" s="424">
        <v>0</v>
      </c>
      <c r="F23" s="377">
        <v>28079.789000000001</v>
      </c>
      <c r="G23" s="456">
        <v>28079.789000000001</v>
      </c>
    </row>
    <row r="24" spans="1:7" s="192" customFormat="1" x14ac:dyDescent="0.2">
      <c r="A24" s="245" t="s">
        <v>137</v>
      </c>
      <c r="B24" s="424">
        <v>0</v>
      </c>
      <c r="C24" s="377">
        <v>720423.70799999998</v>
      </c>
      <c r="D24" s="456">
        <v>720423.70799999998</v>
      </c>
      <c r="E24" s="424">
        <v>0</v>
      </c>
      <c r="F24" s="377">
        <v>761817.02500000002</v>
      </c>
      <c r="G24" s="456">
        <v>761817.02500000002</v>
      </c>
    </row>
    <row r="25" spans="1:7" s="192" customFormat="1" x14ac:dyDescent="0.2">
      <c r="A25" s="245" t="s">
        <v>819</v>
      </c>
      <c r="B25" s="424">
        <v>0</v>
      </c>
      <c r="C25" s="377">
        <v>24312.522000000001</v>
      </c>
      <c r="D25" s="456">
        <v>24312.522000000001</v>
      </c>
      <c r="E25" s="424">
        <v>0</v>
      </c>
      <c r="F25" s="377">
        <v>43908.87</v>
      </c>
      <c r="G25" s="456">
        <v>43908.87</v>
      </c>
    </row>
    <row r="26" spans="1:7" s="192" customFormat="1" x14ac:dyDescent="0.2">
      <c r="A26" s="245" t="s">
        <v>884</v>
      </c>
      <c r="B26" s="424">
        <v>0</v>
      </c>
      <c r="C26" s="377">
        <v>55058.026000000005</v>
      </c>
      <c r="D26" s="456">
        <v>55058.026000000005</v>
      </c>
      <c r="E26" s="424">
        <v>0</v>
      </c>
      <c r="F26" s="377">
        <v>97150.698000000004</v>
      </c>
      <c r="G26" s="456">
        <v>97150.698000000004</v>
      </c>
    </row>
    <row r="27" spans="1:7" s="192" customFormat="1" x14ac:dyDescent="0.2">
      <c r="A27" s="245" t="s">
        <v>820</v>
      </c>
      <c r="B27" s="424">
        <v>0</v>
      </c>
      <c r="C27" s="377">
        <v>1013951.29</v>
      </c>
      <c r="D27" s="456">
        <v>1013951.29</v>
      </c>
      <c r="E27" s="424">
        <v>0</v>
      </c>
      <c r="F27" s="377">
        <v>741201.65299999993</v>
      </c>
      <c r="G27" s="456">
        <v>741201.65299999993</v>
      </c>
    </row>
    <row r="28" spans="1:7" s="192" customFormat="1" x14ac:dyDescent="0.2">
      <c r="A28" s="245" t="s">
        <v>1057</v>
      </c>
      <c r="B28" s="424">
        <v>0</v>
      </c>
      <c r="C28" s="377">
        <v>0</v>
      </c>
      <c r="D28" s="456">
        <v>0</v>
      </c>
      <c r="E28" s="424"/>
      <c r="F28" s="377">
        <v>988864.71499999997</v>
      </c>
      <c r="G28" s="456">
        <v>988864.71499999997</v>
      </c>
    </row>
    <row r="29" spans="1:7" s="192" customFormat="1" x14ac:dyDescent="0.2">
      <c r="A29" s="245" t="s">
        <v>1058</v>
      </c>
      <c r="B29" s="424">
        <v>0</v>
      </c>
      <c r="C29" s="377">
        <v>0</v>
      </c>
      <c r="D29" s="456">
        <v>0</v>
      </c>
      <c r="E29" s="424"/>
      <c r="F29" s="377">
        <v>300.19</v>
      </c>
      <c r="G29" s="456">
        <v>300.19</v>
      </c>
    </row>
    <row r="30" spans="1:7" s="192" customFormat="1" x14ac:dyDescent="0.2">
      <c r="A30" s="245" t="s">
        <v>1059</v>
      </c>
      <c r="B30" s="424">
        <v>0</v>
      </c>
      <c r="C30" s="377">
        <v>0</v>
      </c>
      <c r="D30" s="456">
        <v>0</v>
      </c>
      <c r="E30" s="424"/>
      <c r="F30" s="377">
        <v>262179.00799999997</v>
      </c>
      <c r="G30" s="456">
        <v>262179.00799999997</v>
      </c>
    </row>
    <row r="31" spans="1:7" s="192" customFormat="1" x14ac:dyDescent="0.2">
      <c r="A31" s="245" t="s">
        <v>822</v>
      </c>
      <c r="B31" s="424">
        <v>0</v>
      </c>
      <c r="C31" s="377">
        <v>0</v>
      </c>
      <c r="D31" s="456">
        <v>0</v>
      </c>
      <c r="E31" s="424">
        <v>0</v>
      </c>
      <c r="F31" s="377">
        <v>228159.79800000001</v>
      </c>
      <c r="G31" s="456">
        <v>228159.79800000001</v>
      </c>
    </row>
    <row r="32" spans="1:7" s="192" customFormat="1" x14ac:dyDescent="0.2">
      <c r="A32" s="559" t="s">
        <v>138</v>
      </c>
      <c r="B32" s="424">
        <v>0</v>
      </c>
      <c r="C32" s="377">
        <v>4346618.9040000001</v>
      </c>
      <c r="D32" s="456">
        <v>4346618.9040000001</v>
      </c>
      <c r="E32" s="424">
        <v>0</v>
      </c>
      <c r="F32" s="377">
        <v>7974308.6879999992</v>
      </c>
      <c r="G32" s="456">
        <v>7974308.6879999992</v>
      </c>
    </row>
    <row r="33" spans="1:7" s="192" customFormat="1" x14ac:dyDescent="0.2">
      <c r="A33" s="245" t="s">
        <v>823</v>
      </c>
      <c r="B33" s="424">
        <v>0</v>
      </c>
      <c r="C33" s="377">
        <v>273882.82500000001</v>
      </c>
      <c r="D33" s="456">
        <v>273882.82500000001</v>
      </c>
      <c r="E33" s="424">
        <v>0</v>
      </c>
      <c r="F33" s="377">
        <v>415492.02899999998</v>
      </c>
      <c r="G33" s="456">
        <v>415492.02899999998</v>
      </c>
    </row>
    <row r="34" spans="1:7" s="192" customFormat="1" x14ac:dyDescent="0.2">
      <c r="A34" s="245" t="s">
        <v>810</v>
      </c>
      <c r="B34" s="424">
        <v>0</v>
      </c>
      <c r="C34" s="377">
        <v>16067.513999999999</v>
      </c>
      <c r="D34" s="456">
        <v>16067.513999999999</v>
      </c>
      <c r="E34" s="424">
        <v>0</v>
      </c>
      <c r="F34" s="377">
        <v>12786.611000000001</v>
      </c>
      <c r="G34" s="456">
        <v>12786.611000000001</v>
      </c>
    </row>
    <row r="35" spans="1:7" s="192" customFormat="1" x14ac:dyDescent="0.2">
      <c r="A35" s="245" t="s">
        <v>817</v>
      </c>
      <c r="B35" s="424">
        <v>0</v>
      </c>
      <c r="C35" s="377">
        <v>735091.20900000003</v>
      </c>
      <c r="D35" s="456">
        <v>735091.20900000003</v>
      </c>
      <c r="E35" s="424">
        <v>0</v>
      </c>
      <c r="F35" s="377">
        <v>370179.19900000002</v>
      </c>
      <c r="G35" s="456">
        <v>370179.19900000002</v>
      </c>
    </row>
    <row r="36" spans="1:7" s="192" customFormat="1" x14ac:dyDescent="0.2">
      <c r="A36" s="245" t="s">
        <v>821</v>
      </c>
      <c r="B36" s="424">
        <v>0</v>
      </c>
      <c r="C36" s="377">
        <v>3272.7269999999999</v>
      </c>
      <c r="D36" s="456">
        <v>3272.7269999999999</v>
      </c>
      <c r="E36" s="424">
        <v>0</v>
      </c>
      <c r="F36" s="377">
        <v>4227.2719999999999</v>
      </c>
      <c r="G36" s="456">
        <v>4227.2719999999999</v>
      </c>
    </row>
    <row r="37" spans="1:7" s="192" customFormat="1" x14ac:dyDescent="0.2">
      <c r="A37" s="245" t="s">
        <v>139</v>
      </c>
      <c r="B37" s="424">
        <v>0</v>
      </c>
      <c r="C37" s="377">
        <v>198878.117</v>
      </c>
      <c r="D37" s="456">
        <v>198878.117</v>
      </c>
      <c r="E37" s="424">
        <v>0</v>
      </c>
      <c r="F37" s="377">
        <v>308425.19099999999</v>
      </c>
      <c r="G37" s="456">
        <v>308425.19099999999</v>
      </c>
    </row>
    <row r="38" spans="1:7" s="192" customFormat="1" x14ac:dyDescent="0.2">
      <c r="A38" s="245" t="s">
        <v>140</v>
      </c>
      <c r="B38" s="424">
        <v>0</v>
      </c>
      <c r="C38" s="377">
        <v>1388447.0589999999</v>
      </c>
      <c r="D38" s="456">
        <v>1388447.0589999999</v>
      </c>
      <c r="E38" s="424">
        <v>0</v>
      </c>
      <c r="F38" s="377">
        <v>1177489.2239999999</v>
      </c>
      <c r="G38" s="456">
        <v>1177489.2239999999</v>
      </c>
    </row>
    <row r="39" spans="1:7" s="192" customFormat="1" x14ac:dyDescent="0.2">
      <c r="A39" s="245" t="s">
        <v>813</v>
      </c>
      <c r="B39" s="378">
        <v>0</v>
      </c>
      <c r="C39" s="377">
        <v>28619.506000000001</v>
      </c>
      <c r="D39" s="456">
        <v>28619.506000000001</v>
      </c>
      <c r="E39" s="424">
        <v>0</v>
      </c>
      <c r="F39" s="377">
        <v>25573.035</v>
      </c>
      <c r="G39" s="456">
        <v>25573.035</v>
      </c>
    </row>
    <row r="40" spans="1:7" s="192" customFormat="1" x14ac:dyDescent="0.2">
      <c r="A40" s="245" t="s">
        <v>818</v>
      </c>
      <c r="B40" s="378">
        <v>0</v>
      </c>
      <c r="C40" s="377">
        <v>3750.4269999999997</v>
      </c>
      <c r="D40" s="456">
        <v>3750.4269999999997</v>
      </c>
      <c r="E40" s="424">
        <v>0</v>
      </c>
      <c r="F40" s="377">
        <v>4824.9989999999998</v>
      </c>
      <c r="G40" s="456">
        <v>4824.9989999999998</v>
      </c>
    </row>
    <row r="41" spans="1:7" s="192" customFormat="1" x14ac:dyDescent="0.2">
      <c r="A41" s="245" t="s">
        <v>815</v>
      </c>
      <c r="B41" s="378">
        <v>0</v>
      </c>
      <c r="C41" s="377">
        <v>5003.4520000000002</v>
      </c>
      <c r="D41" s="456">
        <v>5003.4520000000002</v>
      </c>
      <c r="E41" s="424">
        <v>0</v>
      </c>
      <c r="F41" s="377">
        <v>4335.701</v>
      </c>
      <c r="G41" s="456">
        <v>4335.701</v>
      </c>
    </row>
    <row r="42" spans="1:7" s="192" customFormat="1" x14ac:dyDescent="0.2">
      <c r="A42" s="245" t="s">
        <v>891</v>
      </c>
      <c r="B42" s="378">
        <v>0</v>
      </c>
      <c r="C42" s="377">
        <v>0</v>
      </c>
      <c r="D42" s="456">
        <v>0</v>
      </c>
      <c r="E42" s="424">
        <v>0</v>
      </c>
      <c r="F42" s="377">
        <v>29259.516</v>
      </c>
      <c r="G42" s="456">
        <v>29259.516</v>
      </c>
    </row>
    <row r="43" spans="1:7" s="192" customFormat="1" ht="13.5" thickBot="1" x14ac:dyDescent="0.25">
      <c r="A43" s="246" t="s">
        <v>3</v>
      </c>
      <c r="B43" s="593">
        <f t="shared" ref="B43:G43" si="0">-SUM(B12:B42)</f>
        <v>-121934.64499999999</v>
      </c>
      <c r="C43" s="593">
        <f t="shared" si="0"/>
        <v>-9533275.1609999985</v>
      </c>
      <c r="D43" s="593">
        <f t="shared" si="0"/>
        <v>-9655209.805999998</v>
      </c>
      <c r="E43" s="593">
        <f t="shared" si="0"/>
        <v>-149617.845</v>
      </c>
      <c r="F43" s="593">
        <f t="shared" si="0"/>
        <v>-13855525.180999996</v>
      </c>
      <c r="G43" s="593">
        <f t="shared" si="0"/>
        <v>-14005143.025999995</v>
      </c>
    </row>
  </sheetData>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G40"/>
  <sheetViews>
    <sheetView showGridLines="0" zoomScale="90" zoomScaleNormal="90" workbookViewId="0">
      <selection activeCell="H18" sqref="H18"/>
    </sheetView>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16384" width="11.42578125" style="213"/>
  </cols>
  <sheetData>
    <row r="1" spans="1:7" x14ac:dyDescent="0.2">
      <c r="A1" s="55" t="str">
        <f>Indice!C1</f>
        <v>GRUPO VAZQUEZ S.A.E.</v>
      </c>
      <c r="E1" s="199" t="s">
        <v>106</v>
      </c>
    </row>
    <row r="5" spans="1:7" x14ac:dyDescent="0.2">
      <c r="A5" s="687" t="s">
        <v>232</v>
      </c>
      <c r="B5" s="687"/>
      <c r="C5" s="687"/>
      <c r="D5" s="687"/>
      <c r="E5" s="687"/>
      <c r="F5" s="231"/>
      <c r="G5" s="231"/>
    </row>
    <row r="6" spans="1:7" x14ac:dyDescent="0.2">
      <c r="A6" s="249" t="s">
        <v>179</v>
      </c>
      <c r="B6" s="688"/>
      <c r="C6" s="688"/>
      <c r="D6" s="71"/>
      <c r="E6" s="71"/>
      <c r="F6" s="73"/>
    </row>
    <row r="7" spans="1:7" x14ac:dyDescent="0.2">
      <c r="A7" s="172"/>
      <c r="D7" s="71"/>
      <c r="E7" s="71"/>
      <c r="F7" s="73"/>
    </row>
    <row r="8" spans="1:7" x14ac:dyDescent="0.2">
      <c r="A8" s="74" t="s">
        <v>114</v>
      </c>
      <c r="B8" s="451" t="s">
        <v>1053</v>
      </c>
      <c r="C8" s="451" t="s">
        <v>1054</v>
      </c>
      <c r="D8" s="71"/>
      <c r="E8" s="74" t="s">
        <v>181</v>
      </c>
      <c r="F8" s="451" t="s">
        <v>1053</v>
      </c>
      <c r="G8" s="451" t="s">
        <v>1054</v>
      </c>
    </row>
    <row r="9" spans="1:7" x14ac:dyDescent="0.2">
      <c r="A9" s="172" t="s">
        <v>835</v>
      </c>
      <c r="B9" s="379">
        <v>1379522.8020000001</v>
      </c>
      <c r="C9" s="379">
        <v>8594778.3000000007</v>
      </c>
      <c r="D9" s="379"/>
      <c r="E9" s="379" t="s">
        <v>825</v>
      </c>
      <c r="F9" s="379">
        <v>-4783.6839999999993</v>
      </c>
      <c r="G9" s="379">
        <v>-40780.120000000003</v>
      </c>
    </row>
    <row r="10" spans="1:7" x14ac:dyDescent="0.2">
      <c r="A10" s="172" t="s">
        <v>883</v>
      </c>
      <c r="B10" s="379">
        <v>19327.035</v>
      </c>
      <c r="C10" s="379">
        <v>216386.06400000001</v>
      </c>
      <c r="D10" s="379"/>
      <c r="E10" s="379" t="s">
        <v>826</v>
      </c>
      <c r="F10" s="379">
        <v>-5553339.9249999998</v>
      </c>
      <c r="G10" s="379">
        <v>-615700.2080000001</v>
      </c>
    </row>
    <row r="11" spans="1:7" x14ac:dyDescent="0.2">
      <c r="A11" s="55" t="s">
        <v>1060</v>
      </c>
      <c r="B11" s="379">
        <v>0</v>
      </c>
      <c r="C11" s="379">
        <v>195048.72399999999</v>
      </c>
      <c r="D11" s="379"/>
      <c r="E11" s="379" t="s">
        <v>868</v>
      </c>
      <c r="F11" s="379">
        <v>-264505.60399999999</v>
      </c>
      <c r="G11" s="379">
        <v>-3940145.398</v>
      </c>
    </row>
    <row r="12" spans="1:7" ht="13.5" thickBot="1" x14ac:dyDescent="0.25">
      <c r="A12" s="74" t="s">
        <v>3</v>
      </c>
      <c r="B12" s="594">
        <f>SUM($B$9:B11)</f>
        <v>1398849.8370000001</v>
      </c>
      <c r="C12" s="594">
        <f>SUM($C$9:C11)</f>
        <v>9006213.0879999995</v>
      </c>
      <c r="D12" s="379"/>
      <c r="E12" s="381" t="s">
        <v>3</v>
      </c>
      <c r="F12" s="594">
        <f>SUM(F9:F11)</f>
        <v>-5822629.2130000005</v>
      </c>
      <c r="G12" s="594">
        <f>SUM($G$9:G11)</f>
        <v>-4596625.7259999998</v>
      </c>
    </row>
    <row r="13" spans="1:7" ht="13.5" thickTop="1" x14ac:dyDescent="0.2">
      <c r="A13" s="12"/>
      <c r="B13" s="380"/>
      <c r="C13" s="380"/>
      <c r="D13" s="379"/>
      <c r="E13" s="382"/>
      <c r="F13" s="383"/>
      <c r="G13" s="380"/>
    </row>
    <row r="14" spans="1:7" x14ac:dyDescent="0.2">
      <c r="A14" s="213"/>
      <c r="B14" s="170"/>
      <c r="C14" s="170"/>
      <c r="D14" s="379"/>
      <c r="E14" s="71"/>
      <c r="F14" s="73"/>
      <c r="G14" s="73"/>
    </row>
    <row r="15" spans="1:7" x14ac:dyDescent="0.2">
      <c r="A15" s="213"/>
      <c r="B15" s="170"/>
      <c r="C15" s="170"/>
      <c r="D15" s="379"/>
    </row>
    <row r="16" spans="1:7" x14ac:dyDescent="0.2">
      <c r="A16" s="154"/>
      <c r="B16" s="30"/>
      <c r="C16" s="30"/>
      <c r="D16" s="379"/>
    </row>
    <row r="17" spans="1:7" x14ac:dyDescent="0.2">
      <c r="A17" s="154"/>
      <c r="B17" s="30"/>
      <c r="C17" s="30"/>
      <c r="D17" s="379"/>
    </row>
    <row r="18" spans="1:7" x14ac:dyDescent="0.2">
      <c r="B18" s="30"/>
      <c r="D18" s="381"/>
    </row>
    <row r="19" spans="1:7" x14ac:dyDescent="0.2">
      <c r="A19" s="154"/>
      <c r="B19" s="30"/>
      <c r="D19" s="382"/>
      <c r="E19" s="71"/>
      <c r="F19" s="73"/>
    </row>
    <row r="20" spans="1:7" x14ac:dyDescent="0.2">
      <c r="A20" s="238"/>
      <c r="B20" s="30"/>
      <c r="D20" s="71"/>
      <c r="F20" s="73"/>
    </row>
    <row r="21" spans="1:7" x14ac:dyDescent="0.2">
      <c r="B21" s="30"/>
      <c r="C21" s="30"/>
      <c r="D21" s="71"/>
      <c r="F21" s="73"/>
    </row>
    <row r="22" spans="1:7" x14ac:dyDescent="0.2">
      <c r="A22" s="74" t="s">
        <v>1042</v>
      </c>
      <c r="B22" s="451" t="s">
        <v>1053</v>
      </c>
      <c r="C22" s="451" t="s">
        <v>1054</v>
      </c>
      <c r="D22" s="71"/>
      <c r="E22" s="74" t="s">
        <v>1043</v>
      </c>
      <c r="F22" s="451" t="s">
        <v>1053</v>
      </c>
      <c r="G22" s="451" t="s">
        <v>1054</v>
      </c>
    </row>
    <row r="23" spans="1:7" x14ac:dyDescent="0.2">
      <c r="A23" s="379" t="s">
        <v>824</v>
      </c>
      <c r="B23" s="379">
        <v>-316555.68599999999</v>
      </c>
      <c r="C23" s="379">
        <v>-1000134.228</v>
      </c>
      <c r="D23" s="71"/>
      <c r="E23" s="379" t="s">
        <v>1043</v>
      </c>
      <c r="F23" s="379">
        <v>-1500000</v>
      </c>
      <c r="G23" s="379">
        <v>0</v>
      </c>
    </row>
    <row r="24" spans="1:7" ht="13.5" thickBot="1" x14ac:dyDescent="0.25">
      <c r="A24" s="381" t="s">
        <v>3</v>
      </c>
      <c r="B24" s="594">
        <f>SUM(B23:B23)</f>
        <v>-316555.68599999999</v>
      </c>
      <c r="C24" s="594">
        <f>SUM(C23:C23)</f>
        <v>-1000134.228</v>
      </c>
      <c r="D24" s="71"/>
      <c r="E24" s="381" t="s">
        <v>3</v>
      </c>
      <c r="F24" s="594">
        <f>SUM(F23:F23)</f>
        <v>-1500000</v>
      </c>
      <c r="G24" s="594">
        <f>SUM(G23:G23)</f>
        <v>0</v>
      </c>
    </row>
    <row r="25" spans="1:7" ht="13.5" thickTop="1" x14ac:dyDescent="0.2">
      <c r="A25" s="154"/>
      <c r="B25" s="154"/>
      <c r="C25" s="170"/>
      <c r="D25" s="71"/>
      <c r="E25" s="71"/>
      <c r="F25" s="73"/>
    </row>
    <row r="26" spans="1:7" x14ac:dyDescent="0.2">
      <c r="A26" s="154"/>
      <c r="B26" s="154"/>
      <c r="C26" s="170"/>
      <c r="D26" s="71"/>
      <c r="E26" s="71"/>
      <c r="F26" s="73"/>
    </row>
    <row r="27" spans="1:7" x14ac:dyDescent="0.2">
      <c r="A27" s="154"/>
      <c r="B27" s="154"/>
      <c r="D27" s="71"/>
      <c r="E27" s="71"/>
      <c r="F27" s="73"/>
    </row>
    <row r="28" spans="1:7" x14ac:dyDescent="0.2">
      <c r="A28" s="154"/>
      <c r="B28" s="154"/>
      <c r="D28" s="71"/>
      <c r="E28" s="71"/>
      <c r="F28" s="73"/>
    </row>
    <row r="29" spans="1:7" x14ac:dyDescent="0.2">
      <c r="A29" s="213"/>
      <c r="B29" s="213"/>
      <c r="C29" s="213"/>
      <c r="D29" s="71"/>
      <c r="E29" s="71"/>
      <c r="F29" s="73"/>
    </row>
    <row r="30" spans="1:7" x14ac:dyDescent="0.2">
      <c r="A30" s="213"/>
      <c r="B30" s="213"/>
      <c r="C30" s="213"/>
      <c r="D30" s="71"/>
      <c r="E30" s="71"/>
      <c r="F30" s="73"/>
    </row>
    <row r="31" spans="1:7" x14ac:dyDescent="0.2">
      <c r="A31" s="213"/>
      <c r="B31" s="213"/>
      <c r="C31" s="213"/>
      <c r="D31" s="71"/>
      <c r="E31" s="71"/>
      <c r="F31" s="73"/>
    </row>
    <row r="32" spans="1:7" x14ac:dyDescent="0.2">
      <c r="A32" s="213"/>
      <c r="B32" s="213"/>
      <c r="C32" s="213"/>
      <c r="D32" s="71"/>
      <c r="E32" s="71"/>
      <c r="F32" s="73"/>
    </row>
    <row r="33" spans="1:6" x14ac:dyDescent="0.2">
      <c r="A33" s="213"/>
      <c r="B33" s="213"/>
      <c r="C33" s="213"/>
      <c r="D33" s="71"/>
      <c r="E33" s="71"/>
      <c r="F33" s="73"/>
    </row>
    <row r="34" spans="1:6" x14ac:dyDescent="0.2">
      <c r="A34" s="213"/>
      <c r="B34" s="213"/>
      <c r="C34" s="213"/>
      <c r="D34" s="71"/>
    </row>
    <row r="35" spans="1:6" x14ac:dyDescent="0.2">
      <c r="A35" s="213"/>
      <c r="D35" s="71"/>
    </row>
    <row r="36" spans="1:6" x14ac:dyDescent="0.2">
      <c r="A36" s="213"/>
      <c r="D36" s="71"/>
    </row>
    <row r="37" spans="1:6" x14ac:dyDescent="0.2">
      <c r="D37" s="71"/>
    </row>
    <row r="38" spans="1:6" x14ac:dyDescent="0.2">
      <c r="D38" s="71"/>
    </row>
    <row r="39" spans="1:6" x14ac:dyDescent="0.2">
      <c r="D39" s="71"/>
    </row>
    <row r="40" spans="1:6" x14ac:dyDescent="0.2">
      <c r="D40" s="71"/>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G21"/>
  <sheetViews>
    <sheetView showGridLines="0" zoomScaleNormal="100" workbookViewId="0">
      <selection activeCell="H19" sqref="H19"/>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16384" width="11.42578125" style="213"/>
  </cols>
  <sheetData>
    <row r="1" spans="1:7" x14ac:dyDescent="0.2">
      <c r="A1" s="55" t="str">
        <f>Indice!C1</f>
        <v>GRUPO VAZQUEZ S.A.E.</v>
      </c>
      <c r="E1" s="199" t="s">
        <v>106</v>
      </c>
    </row>
    <row r="5" spans="1:7" x14ac:dyDescent="0.2">
      <c r="A5" s="100" t="s">
        <v>831</v>
      </c>
      <c r="B5" s="100"/>
      <c r="C5" s="100"/>
      <c r="D5" s="100"/>
      <c r="E5" s="100"/>
      <c r="F5" s="100"/>
      <c r="G5" s="100"/>
    </row>
    <row r="6" spans="1:7" x14ac:dyDescent="0.2">
      <c r="A6" s="248" t="s">
        <v>179</v>
      </c>
    </row>
    <row r="7" spans="1:7" x14ac:dyDescent="0.2">
      <c r="C7" s="239"/>
    </row>
    <row r="8" spans="1:7" x14ac:dyDescent="0.2">
      <c r="A8" s="7" t="s">
        <v>834</v>
      </c>
      <c r="B8" s="451" t="s">
        <v>1053</v>
      </c>
      <c r="C8" s="451" t="s">
        <v>1054</v>
      </c>
      <c r="D8" s="159"/>
      <c r="E8" s="7" t="s">
        <v>832</v>
      </c>
      <c r="F8" s="451" t="s">
        <v>1053</v>
      </c>
      <c r="G8" s="451" t="s">
        <v>1054</v>
      </c>
    </row>
    <row r="9" spans="1:7" x14ac:dyDescent="0.2">
      <c r="A9" s="159" t="s">
        <v>792</v>
      </c>
      <c r="B9" s="30">
        <v>6802774.9079999998</v>
      </c>
      <c r="C9" s="30">
        <v>7965435.4069999997</v>
      </c>
      <c r="D9" s="30"/>
      <c r="E9" s="30" t="s">
        <v>833</v>
      </c>
      <c r="F9" s="30">
        <v>-3019477.2680000002</v>
      </c>
      <c r="G9" s="30">
        <v>-956462.45600000001</v>
      </c>
    </row>
    <row r="10" spans="1:7" s="422" customFormat="1" ht="13.5" thickBot="1" x14ac:dyDescent="0.25">
      <c r="A10" s="159" t="s">
        <v>892</v>
      </c>
      <c r="B10" s="30">
        <v>9019201.0260000005</v>
      </c>
      <c r="C10" s="30">
        <v>8740715.5270000007</v>
      </c>
      <c r="D10" s="30"/>
      <c r="E10" s="374" t="s">
        <v>881</v>
      </c>
      <c r="F10" s="595">
        <f>SUM($F9:F9)</f>
        <v>-3019477.2680000002</v>
      </c>
      <c r="G10" s="595">
        <f>SUM($G9:G9)</f>
        <v>-956462.45600000001</v>
      </c>
    </row>
    <row r="11" spans="1:7" s="12" customFormat="1" ht="13.5" thickTop="1" x14ac:dyDescent="0.2">
      <c r="A11" s="159" t="s">
        <v>882</v>
      </c>
      <c r="B11" s="30">
        <v>143744.60500000001</v>
      </c>
      <c r="C11" s="30">
        <v>2461794.0090000001</v>
      </c>
      <c r="D11" s="30"/>
      <c r="G11" s="440"/>
    </row>
    <row r="12" spans="1:7" ht="13.5" thickBot="1" x14ac:dyDescent="0.25">
      <c r="A12" s="7" t="s">
        <v>184</v>
      </c>
      <c r="B12" s="595">
        <f>SUM($B9:B11)</f>
        <v>15965720.539000001</v>
      </c>
      <c r="C12" s="595">
        <f>SUM($C9:C11)</f>
        <v>19167944.943</v>
      </c>
      <c r="D12" s="374"/>
      <c r="E12" s="30"/>
      <c r="F12" s="30"/>
      <c r="G12" s="30"/>
    </row>
    <row r="13" spans="1:7" ht="13.5" thickTop="1" x14ac:dyDescent="0.2">
      <c r="A13" s="159"/>
      <c r="B13" s="298"/>
      <c r="C13" s="298"/>
      <c r="D13" s="30"/>
      <c r="E13" s="170"/>
      <c r="F13" s="170"/>
      <c r="G13" s="170"/>
    </row>
    <row r="14" spans="1:7" x14ac:dyDescent="0.2">
      <c r="B14" s="170"/>
      <c r="C14" s="170"/>
      <c r="D14" s="170"/>
      <c r="E14" s="170"/>
      <c r="F14" s="170"/>
      <c r="G14" s="170"/>
    </row>
    <row r="15" spans="1:7" x14ac:dyDescent="0.2">
      <c r="A15" s="30"/>
      <c r="B15" s="30"/>
      <c r="C15" s="30"/>
      <c r="E15" s="154"/>
      <c r="F15" s="30"/>
      <c r="G15" s="30"/>
    </row>
    <row r="16" spans="1:7" x14ac:dyDescent="0.2">
      <c r="A16" s="154"/>
      <c r="B16" s="30"/>
      <c r="C16" s="30"/>
      <c r="E16" s="159"/>
      <c r="F16" s="159"/>
      <c r="G16" s="159"/>
    </row>
    <row r="17" spans="1:7" x14ac:dyDescent="0.2">
      <c r="A17" s="154"/>
      <c r="B17" s="30"/>
      <c r="C17" s="30"/>
      <c r="E17" s="159"/>
      <c r="F17" s="159"/>
      <c r="G17" s="159"/>
    </row>
    <row r="18" spans="1:7" x14ac:dyDescent="0.2">
      <c r="C18" s="30"/>
      <c r="E18" s="159"/>
      <c r="F18" s="159"/>
      <c r="G18" s="159"/>
    </row>
    <row r="19" spans="1:7" x14ac:dyDescent="0.2">
      <c r="C19" s="15"/>
      <c r="E19" s="159"/>
      <c r="F19" s="159"/>
      <c r="G19" s="159"/>
    </row>
    <row r="20" spans="1:7" x14ac:dyDescent="0.2">
      <c r="C20" s="15"/>
    </row>
    <row r="21" spans="1:7" x14ac:dyDescent="0.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V14"/>
  <sheetViews>
    <sheetView showGridLines="0" zoomScale="90" zoomScaleNormal="90" workbookViewId="0">
      <selection activeCell="A10" sqref="A10"/>
    </sheetView>
  </sheetViews>
  <sheetFormatPr baseColWidth="10" defaultColWidth="11.42578125" defaultRowHeight="12.75" x14ac:dyDescent="0.2"/>
  <cols>
    <col min="1" max="1" width="38" style="55" customWidth="1"/>
    <col min="2" max="2" width="16.5703125" style="55" customWidth="1"/>
    <col min="3" max="3" width="18.42578125" style="55" customWidth="1"/>
    <col min="4" max="19" width="11.42578125" style="55"/>
    <col min="20" max="16384" width="11.42578125" style="213"/>
  </cols>
  <sheetData>
    <row r="1" spans="1:22" x14ac:dyDescent="0.2">
      <c r="A1" s="55" t="str">
        <f>Indice!C1</f>
        <v>GRUPO VAZQUEZ S.A.E.</v>
      </c>
      <c r="E1" s="199" t="s">
        <v>106</v>
      </c>
    </row>
    <row r="5" spans="1:22" ht="15.75" customHeight="1" x14ac:dyDescent="0.2">
      <c r="A5" s="115" t="s">
        <v>935</v>
      </c>
      <c r="B5" s="142"/>
      <c r="C5" s="142"/>
      <c r="D5" s="142"/>
      <c r="E5" s="142"/>
      <c r="F5" s="172"/>
      <c r="G5" s="73"/>
      <c r="T5" s="55"/>
      <c r="U5" s="55"/>
      <c r="V5" s="55"/>
    </row>
    <row r="6" spans="1:22" ht="15.75" customHeight="1" x14ac:dyDescent="0.2">
      <c r="A6" s="249" t="s">
        <v>179</v>
      </c>
      <c r="B6" s="247"/>
      <c r="C6" s="83"/>
      <c r="D6" s="83"/>
      <c r="E6" s="83"/>
      <c r="F6" s="172"/>
      <c r="G6" s="73"/>
      <c r="T6" s="55"/>
      <c r="U6" s="55"/>
      <c r="V6" s="55"/>
    </row>
    <row r="7" spans="1:22" x14ac:dyDescent="0.2">
      <c r="A7" s="172"/>
      <c r="B7" s="688"/>
      <c r="C7" s="688"/>
      <c r="D7" s="71"/>
      <c r="E7" s="71"/>
      <c r="F7" s="172"/>
      <c r="G7" s="73"/>
      <c r="T7" s="55"/>
      <c r="U7" s="55"/>
      <c r="V7" s="55"/>
    </row>
    <row r="8" spans="1:22" x14ac:dyDescent="0.2">
      <c r="A8" s="172"/>
      <c r="D8" s="71"/>
      <c r="E8" s="71"/>
      <c r="F8" s="172"/>
      <c r="G8" s="73"/>
      <c r="T8" s="55"/>
      <c r="U8" s="55"/>
      <c r="V8" s="55"/>
    </row>
    <row r="9" spans="1:22" x14ac:dyDescent="0.2">
      <c r="A9" s="74" t="s">
        <v>116</v>
      </c>
      <c r="B9" s="451" t="s">
        <v>1053</v>
      </c>
      <c r="C9" s="451" t="s">
        <v>1054</v>
      </c>
      <c r="D9" s="71"/>
      <c r="E9" s="71"/>
      <c r="F9" s="172"/>
      <c r="G9" s="73"/>
      <c r="T9" s="55"/>
      <c r="U9" s="55"/>
      <c r="V9" s="55"/>
    </row>
    <row r="10" spans="1:22" x14ac:dyDescent="0.2">
      <c r="A10" s="172" t="s">
        <v>936</v>
      </c>
      <c r="B10" s="465">
        <v>0</v>
      </c>
      <c r="C10" s="379">
        <v>0</v>
      </c>
      <c r="D10" s="71"/>
      <c r="E10" s="71"/>
      <c r="F10" s="172"/>
      <c r="G10" s="73"/>
      <c r="T10" s="55"/>
      <c r="U10" s="55"/>
      <c r="V10" s="55"/>
    </row>
    <row r="11" spans="1:22" ht="13.5" thickBot="1" x14ac:dyDescent="0.25">
      <c r="A11" s="74" t="s">
        <v>3</v>
      </c>
      <c r="B11" s="598">
        <f>SUM(B10:B10)</f>
        <v>0</v>
      </c>
      <c r="C11" s="595">
        <f>SUM(C10:C10)</f>
        <v>0</v>
      </c>
      <c r="D11" s="71"/>
      <c r="E11" s="71"/>
      <c r="F11" s="172"/>
      <c r="G11" s="73"/>
      <c r="T11" s="55"/>
    </row>
    <row r="12" spans="1:22" ht="13.5" thickTop="1" x14ac:dyDescent="0.2">
      <c r="A12" s="172"/>
      <c r="B12" s="498"/>
      <c r="C12" s="71"/>
      <c r="D12" s="71"/>
      <c r="E12" s="71"/>
      <c r="F12" s="172"/>
      <c r="G12" s="73"/>
      <c r="T12" s="55"/>
    </row>
    <row r="13" spans="1:22" x14ac:dyDescent="0.2">
      <c r="A13" s="170"/>
      <c r="F13" s="172"/>
      <c r="G13" s="73"/>
      <c r="T13" s="55"/>
      <c r="U13" s="55"/>
      <c r="V13" s="55"/>
    </row>
    <row r="14" spans="1:22" x14ac:dyDescent="0.2">
      <c r="F14" s="172"/>
      <c r="G14" s="73"/>
      <c r="T14" s="55"/>
      <c r="U14" s="55"/>
      <c r="V14" s="55"/>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3"/>
  <sheetViews>
    <sheetView zoomScale="90" zoomScaleNormal="90" workbookViewId="0">
      <selection activeCell="K17" sqref="K17"/>
    </sheetView>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13"/>
  </cols>
  <sheetData>
    <row r="1" spans="1:8" x14ac:dyDescent="0.2">
      <c r="A1" s="55" t="str">
        <f>Indice!C1</f>
        <v>GRUPO VAZQUEZ S.A.E.</v>
      </c>
      <c r="E1" s="199" t="s">
        <v>106</v>
      </c>
    </row>
    <row r="5" spans="1:8" x14ac:dyDescent="0.2">
      <c r="A5" s="115" t="s">
        <v>234</v>
      </c>
      <c r="B5" s="115"/>
      <c r="C5" s="115"/>
      <c r="D5" s="115"/>
      <c r="E5" s="115"/>
      <c r="F5" s="172"/>
      <c r="G5" s="73"/>
      <c r="H5" s="71"/>
    </row>
    <row r="6" spans="1:8" x14ac:dyDescent="0.2">
      <c r="A6" s="689" t="s">
        <v>179</v>
      </c>
      <c r="B6" s="689"/>
      <c r="C6" s="71"/>
      <c r="D6" s="71"/>
      <c r="E6" s="71"/>
      <c r="F6" s="172"/>
      <c r="G6" s="73"/>
      <c r="H6" s="71"/>
    </row>
    <row r="7" spans="1:8" x14ac:dyDescent="0.2">
      <c r="A7" s="172"/>
      <c r="B7" s="688"/>
      <c r="C7" s="688"/>
      <c r="D7" s="71"/>
      <c r="E7" s="71"/>
      <c r="F7" s="172"/>
      <c r="G7" s="73"/>
      <c r="H7" s="71"/>
    </row>
    <row r="8" spans="1:8" x14ac:dyDescent="0.2">
      <c r="A8" s="172"/>
      <c r="D8" s="71"/>
      <c r="E8" s="71"/>
      <c r="F8" s="172"/>
      <c r="G8" s="73"/>
      <c r="H8" s="71"/>
    </row>
    <row r="9" spans="1:8" x14ac:dyDescent="0.2">
      <c r="A9" s="74" t="s">
        <v>117</v>
      </c>
      <c r="B9" s="451" t="s">
        <v>1053</v>
      </c>
      <c r="C9" s="451" t="s">
        <v>1054</v>
      </c>
      <c r="D9" s="71"/>
      <c r="E9" s="71"/>
      <c r="F9" s="172"/>
      <c r="G9" s="73"/>
      <c r="H9" s="71"/>
    </row>
    <row r="10" spans="1:8" x14ac:dyDescent="0.2">
      <c r="A10" s="172"/>
      <c r="B10" s="172"/>
      <c r="C10" s="172"/>
      <c r="D10" s="71"/>
      <c r="E10" s="71"/>
      <c r="F10" s="172"/>
      <c r="G10" s="73"/>
      <c r="H10" s="71"/>
    </row>
    <row r="11" spans="1:8" ht="27.75" customHeight="1" x14ac:dyDescent="0.2">
      <c r="A11" s="172"/>
      <c r="B11" s="172"/>
      <c r="C11" s="172"/>
      <c r="D11" s="71"/>
      <c r="E11" s="71"/>
      <c r="F11" s="172"/>
      <c r="G11" s="73"/>
      <c r="H11" s="71"/>
    </row>
    <row r="12" spans="1:8" ht="13.5" thickBot="1" x14ac:dyDescent="0.25">
      <c r="A12" s="74" t="s">
        <v>3</v>
      </c>
      <c r="B12" s="597">
        <f>SUM($B10:B11)</f>
        <v>0</v>
      </c>
      <c r="C12" s="597">
        <f>SUM($C10:C11)</f>
        <v>0</v>
      </c>
      <c r="D12" s="71"/>
      <c r="E12" s="71"/>
      <c r="F12" s="172"/>
      <c r="G12" s="73"/>
      <c r="H12" s="71"/>
    </row>
    <row r="13" spans="1:8" ht="13.5" thickTop="1" x14ac:dyDescent="0.2">
      <c r="A13" s="172"/>
      <c r="B13" s="72"/>
      <c r="C13" s="71"/>
      <c r="D13" s="71"/>
      <c r="E13" s="71"/>
      <c r="F13" s="172"/>
      <c r="G13" s="73"/>
      <c r="H13" s="71"/>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E15"/>
  <sheetViews>
    <sheetView showGridLines="0" zoomScale="90" zoomScaleNormal="90" workbookViewId="0">
      <selection activeCell="K21" sqref="K21"/>
    </sheetView>
  </sheetViews>
  <sheetFormatPr baseColWidth="10" defaultColWidth="11.42578125" defaultRowHeight="12.75" x14ac:dyDescent="0.2"/>
  <cols>
    <col min="1" max="1" width="37.42578125" style="55" customWidth="1"/>
    <col min="2" max="3" width="17.28515625" style="55" customWidth="1"/>
    <col min="4" max="5" width="11.42578125" style="55"/>
    <col min="6" max="16384" width="11.42578125" style="213"/>
  </cols>
  <sheetData>
    <row r="1" spans="1:5" x14ac:dyDescent="0.2">
      <c r="A1" s="55" t="str">
        <f>Indice!C1</f>
        <v>GRUPO VAZQUEZ S.A.E.</v>
      </c>
      <c r="E1" s="199" t="s">
        <v>106</v>
      </c>
    </row>
    <row r="5" spans="1:5" x14ac:dyDescent="0.2">
      <c r="A5" s="117" t="s">
        <v>236</v>
      </c>
      <c r="B5" s="117"/>
      <c r="C5" s="117"/>
      <c r="D5" s="117"/>
      <c r="E5" s="117"/>
    </row>
    <row r="6" spans="1:5" x14ac:dyDescent="0.2">
      <c r="A6" s="251" t="s">
        <v>165</v>
      </c>
      <c r="B6" s="72"/>
      <c r="C6" s="71"/>
      <c r="D6" s="71"/>
      <c r="E6" s="71"/>
    </row>
    <row r="7" spans="1:5" x14ac:dyDescent="0.2">
      <c r="A7" s="172"/>
      <c r="B7" s="688"/>
      <c r="C7" s="688"/>
      <c r="D7" s="71"/>
      <c r="E7" s="71"/>
    </row>
    <row r="8" spans="1:5" x14ac:dyDescent="0.2">
      <c r="B8" s="451" t="s">
        <v>1053</v>
      </c>
      <c r="C8" s="451" t="s">
        <v>1054</v>
      </c>
      <c r="D8" s="71"/>
      <c r="E8" s="71"/>
    </row>
    <row r="9" spans="1:5" x14ac:dyDescent="0.2">
      <c r="A9" s="74" t="s">
        <v>41</v>
      </c>
      <c r="B9" s="238">
        <v>-1262429.9339999999</v>
      </c>
      <c r="C9" s="379">
        <v>-628348.37399999995</v>
      </c>
      <c r="D9" s="384"/>
      <c r="E9" s="71"/>
    </row>
    <row r="10" spans="1:5" ht="13.5" thickBot="1" x14ac:dyDescent="0.25">
      <c r="A10" s="74" t="s">
        <v>3</v>
      </c>
      <c r="B10" s="595">
        <f>SUM(B9:$B9)</f>
        <v>-1262429.9339999999</v>
      </c>
      <c r="C10" s="595">
        <f>SUM($C9:C9)</f>
        <v>-628348.37399999995</v>
      </c>
      <c r="D10" s="384"/>
      <c r="E10" s="71"/>
    </row>
    <row r="11" spans="1:5" ht="13.5" thickTop="1" x14ac:dyDescent="0.2">
      <c r="A11" s="172"/>
      <c r="B11" s="379"/>
      <c r="C11" s="379"/>
      <c r="D11" s="384"/>
      <c r="E11" s="71"/>
    </row>
    <row r="12" spans="1:5" x14ac:dyDescent="0.2">
      <c r="B12" s="30"/>
      <c r="C12" s="30"/>
      <c r="D12" s="170"/>
    </row>
    <row r="13" spans="1:5" x14ac:dyDescent="0.2">
      <c r="B13" s="170"/>
      <c r="C13" s="170"/>
      <c r="D13" s="170"/>
    </row>
    <row r="14" spans="1:5" x14ac:dyDescent="0.2">
      <c r="B14" s="170"/>
      <c r="C14" s="170"/>
      <c r="D14" s="170"/>
    </row>
    <row r="15" spans="1:5" x14ac:dyDescent="0.2">
      <c r="B15" s="170"/>
      <c r="C15" s="170"/>
      <c r="D15" s="170"/>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E12"/>
  <sheetViews>
    <sheetView showGridLines="0" zoomScale="90" zoomScaleNormal="90" workbookViewId="0">
      <selection activeCell="M23" sqref="M23"/>
    </sheetView>
  </sheetViews>
  <sheetFormatPr baseColWidth="10" defaultColWidth="11.42578125" defaultRowHeight="12.75" x14ac:dyDescent="0.2"/>
  <cols>
    <col min="1" max="1" width="27.140625" style="55" customWidth="1"/>
    <col min="2" max="2" width="18.42578125" style="55" customWidth="1"/>
    <col min="3" max="3" width="17.85546875" style="55" customWidth="1"/>
    <col min="4" max="5" width="11.42578125" style="55"/>
    <col min="6" max="16384" width="11.42578125" style="213"/>
  </cols>
  <sheetData>
    <row r="1" spans="1:5" x14ac:dyDescent="0.2">
      <c r="A1" s="55" t="str">
        <f>Indice!C1</f>
        <v>GRUPO VAZQUEZ S.A.E.</v>
      </c>
      <c r="E1" s="199" t="s">
        <v>106</v>
      </c>
    </row>
    <row r="5" spans="1:5" x14ac:dyDescent="0.2">
      <c r="A5" s="115" t="s">
        <v>235</v>
      </c>
      <c r="B5" s="115"/>
      <c r="C5" s="115"/>
      <c r="D5" s="115"/>
      <c r="E5" s="115"/>
    </row>
    <row r="6" spans="1:5" x14ac:dyDescent="0.2">
      <c r="A6" s="690" t="s">
        <v>165</v>
      </c>
      <c r="B6" s="690"/>
      <c r="C6" s="71"/>
      <c r="D6" s="71"/>
      <c r="E6" s="71"/>
    </row>
    <row r="7" spans="1:5" x14ac:dyDescent="0.2">
      <c r="A7" s="172"/>
      <c r="D7" s="71"/>
      <c r="E7" s="71"/>
    </row>
    <row r="8" spans="1:5" x14ac:dyDescent="0.2">
      <c r="B8" s="451" t="s">
        <v>1053</v>
      </c>
      <c r="C8" s="451" t="s">
        <v>1053</v>
      </c>
      <c r="D8" s="71"/>
      <c r="E8" s="71"/>
    </row>
    <row r="9" spans="1:5" x14ac:dyDescent="0.2">
      <c r="A9" s="190" t="s">
        <v>836</v>
      </c>
      <c r="B9" s="252">
        <v>13716094.707</v>
      </c>
      <c r="C9" s="575">
        <v>6667364.9990000036</v>
      </c>
      <c r="D9" s="71"/>
      <c r="E9" s="71"/>
    </row>
    <row r="10" spans="1:5" ht="13.5" thickBot="1" x14ac:dyDescent="0.25">
      <c r="A10" s="172" t="s">
        <v>3</v>
      </c>
      <c r="B10" s="595">
        <f>SUM(B9)</f>
        <v>13716094.707</v>
      </c>
      <c r="C10" s="595">
        <f>SUM(C9)</f>
        <v>6667364.9990000036</v>
      </c>
      <c r="D10" s="71"/>
      <c r="E10" s="71"/>
    </row>
    <row r="11" spans="1:5" ht="13.5" thickTop="1" x14ac:dyDescent="0.2">
      <c r="A11" s="172"/>
      <c r="B11" s="168"/>
      <c r="C11" s="168"/>
      <c r="D11" s="71"/>
      <c r="E11" s="71"/>
    </row>
    <row r="12" spans="1:5" x14ac:dyDescent="0.2">
      <c r="C12" s="425"/>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13"/>
  <sheetViews>
    <sheetView zoomScale="90" zoomScaleNormal="90" workbookViewId="0">
      <selection activeCell="K21" sqref="K21"/>
    </sheetView>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13"/>
  </cols>
  <sheetData>
    <row r="1" spans="1:8" x14ac:dyDescent="0.2">
      <c r="A1" s="55" t="str">
        <f>Indice!C1</f>
        <v>GRUPO VAZQUEZ S.A.E.</v>
      </c>
      <c r="E1" s="199" t="s">
        <v>106</v>
      </c>
    </row>
    <row r="5" spans="1:8" x14ac:dyDescent="0.2">
      <c r="A5" s="115" t="s">
        <v>237</v>
      </c>
      <c r="B5" s="115"/>
      <c r="C5" s="115"/>
      <c r="D5" s="115"/>
      <c r="E5" s="115"/>
      <c r="F5" s="172"/>
      <c r="G5" s="73"/>
      <c r="H5" s="71"/>
    </row>
    <row r="6" spans="1:8" x14ac:dyDescent="0.2">
      <c r="A6" s="690" t="s">
        <v>165</v>
      </c>
      <c r="B6" s="690"/>
      <c r="C6" s="71"/>
      <c r="D6" s="71"/>
      <c r="E6" s="71"/>
      <c r="F6" s="172"/>
      <c r="G6" s="73"/>
      <c r="H6" s="71"/>
    </row>
    <row r="7" spans="1:8" x14ac:dyDescent="0.2">
      <c r="A7" s="172"/>
      <c r="D7" s="71"/>
      <c r="E7" s="71"/>
      <c r="F7" s="172"/>
      <c r="G7" s="73"/>
      <c r="H7" s="71"/>
    </row>
    <row r="8" spans="1:8" ht="25.5" x14ac:dyDescent="0.2">
      <c r="A8" s="75" t="s">
        <v>66</v>
      </c>
      <c r="B8" s="451" t="s">
        <v>1053</v>
      </c>
      <c r="C8" s="451" t="s">
        <v>1054</v>
      </c>
      <c r="D8" s="71"/>
      <c r="E8" s="71"/>
      <c r="F8" s="172"/>
      <c r="G8" s="73"/>
      <c r="H8" s="71"/>
    </row>
    <row r="9" spans="1:8" x14ac:dyDescent="0.2">
      <c r="D9" s="71"/>
      <c r="E9" s="71"/>
      <c r="F9" s="172"/>
      <c r="G9" s="73"/>
      <c r="H9" s="71"/>
    </row>
    <row r="10" spans="1:8" x14ac:dyDescent="0.2">
      <c r="A10" s="172"/>
      <c r="B10" s="172"/>
      <c r="C10" s="172"/>
      <c r="D10" s="71"/>
      <c r="E10" s="71"/>
      <c r="F10" s="172"/>
      <c r="G10" s="73"/>
      <c r="H10" s="71"/>
    </row>
    <row r="11" spans="1:8" x14ac:dyDescent="0.2">
      <c r="A11" s="90"/>
      <c r="B11" s="172"/>
      <c r="C11" s="172"/>
      <c r="D11" s="71"/>
      <c r="E11" s="71"/>
      <c r="F11" s="172"/>
      <c r="G11" s="73"/>
      <c r="H11" s="71"/>
    </row>
    <row r="12" spans="1:8" ht="13.5" thickBot="1" x14ac:dyDescent="0.25">
      <c r="A12" s="172" t="s">
        <v>3</v>
      </c>
      <c r="B12" s="597">
        <f>SUM($B9:B11)</f>
        <v>0</v>
      </c>
      <c r="C12" s="597">
        <f>SUM($C9:C11)</f>
        <v>0</v>
      </c>
      <c r="D12" s="71"/>
      <c r="E12" s="71"/>
      <c r="F12" s="172"/>
      <c r="G12" s="73"/>
      <c r="H12" s="71"/>
    </row>
    <row r="13" spans="1:8" ht="13.5" thickTop="1" x14ac:dyDescent="0.2">
      <c r="A13" s="172"/>
      <c r="B13" s="72"/>
      <c r="C13" s="71"/>
      <c r="D13" s="71"/>
      <c r="E13" s="71"/>
      <c r="F13" s="172"/>
      <c r="G13" s="73"/>
      <c r="H13" s="71"/>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14"/>
  <sheetViews>
    <sheetView showGridLines="0" zoomScale="90" zoomScaleNormal="90" workbookViewId="0">
      <selection activeCell="H20" sqref="H20"/>
    </sheetView>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13"/>
  </cols>
  <sheetData>
    <row r="1" spans="1:9" x14ac:dyDescent="0.2">
      <c r="A1" s="55" t="str">
        <f>Indice!C1</f>
        <v>GRUPO VAZQUEZ S.A.E.</v>
      </c>
      <c r="E1" s="199" t="s">
        <v>106</v>
      </c>
    </row>
    <row r="2" spans="1:9" x14ac:dyDescent="0.2">
      <c r="C2" s="200"/>
    </row>
    <row r="5" spans="1:9" x14ac:dyDescent="0.2">
      <c r="A5" s="93" t="s">
        <v>238</v>
      </c>
      <c r="B5" s="93"/>
      <c r="C5" s="93"/>
      <c r="D5" s="93"/>
      <c r="E5" s="93"/>
    </row>
    <row r="6" spans="1:9" x14ac:dyDescent="0.2">
      <c r="A6" s="690" t="s">
        <v>165</v>
      </c>
      <c r="B6" s="690"/>
      <c r="C6" s="253"/>
      <c r="D6" s="253"/>
    </row>
    <row r="7" spans="1:9" ht="15" customHeight="1" x14ac:dyDescent="0.2">
      <c r="B7" s="254"/>
    </row>
    <row r="8" spans="1:9" ht="15" customHeight="1" x14ac:dyDescent="0.2">
      <c r="B8" s="451" t="s">
        <v>1053</v>
      </c>
      <c r="C8" s="451" t="s">
        <v>1054</v>
      </c>
    </row>
    <row r="9" spans="1:9" s="55" customFormat="1" ht="15" customHeight="1" x14ac:dyDescent="0.2">
      <c r="A9" s="84" t="s">
        <v>724</v>
      </c>
      <c r="B9" s="255">
        <v>2653</v>
      </c>
      <c r="C9" s="576">
        <v>2494</v>
      </c>
      <c r="D9" s="256"/>
      <c r="E9" s="256"/>
      <c r="F9" s="256"/>
      <c r="G9" s="256"/>
      <c r="H9" s="256"/>
      <c r="I9" s="256"/>
    </row>
    <row r="10" spans="1:9" ht="15" customHeight="1" x14ac:dyDescent="0.2">
      <c r="A10" s="213" t="s">
        <v>723</v>
      </c>
      <c r="B10" s="257">
        <v>13716094.707</v>
      </c>
      <c r="C10" s="577">
        <v>6667364.9989999998</v>
      </c>
    </row>
    <row r="11" spans="1:9" ht="15" customHeight="1" x14ac:dyDescent="0.2">
      <c r="A11" s="258" t="s">
        <v>725</v>
      </c>
      <c r="B11" s="259">
        <f>IFERROR(B10/B9,0)</f>
        <v>5170.031928759895</v>
      </c>
      <c r="C11" s="578">
        <f>IFERROR(C10/C9,0)</f>
        <v>2673.3620685645546</v>
      </c>
      <c r="D11" s="256"/>
      <c r="E11" s="256"/>
      <c r="F11" s="256"/>
      <c r="G11" s="256"/>
      <c r="H11" s="256"/>
      <c r="I11" s="256"/>
    </row>
    <row r="12" spans="1:9" ht="15" customHeight="1" x14ac:dyDescent="0.2"/>
    <row r="13" spans="1:9" ht="15" customHeight="1" x14ac:dyDescent="0.2">
      <c r="A13" s="256"/>
      <c r="B13" s="256"/>
      <c r="C13" s="256"/>
      <c r="D13" s="256"/>
      <c r="E13" s="256"/>
      <c r="F13" s="256"/>
      <c r="G13" s="256"/>
      <c r="H13" s="256"/>
      <c r="I13" s="256"/>
    </row>
    <row r="14" spans="1:9" ht="15" customHeight="1" x14ac:dyDescent="0.2"/>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G40"/>
  <sheetViews>
    <sheetView showGridLines="0" zoomScale="90" zoomScaleNormal="90" workbookViewId="0">
      <selection activeCell="G17" sqref="G17"/>
    </sheetView>
  </sheetViews>
  <sheetFormatPr baseColWidth="10" defaultColWidth="11.42578125" defaultRowHeight="12.75" x14ac:dyDescent="0.2"/>
  <cols>
    <col min="1" max="3" width="24.42578125" style="55" customWidth="1"/>
    <col min="4" max="4" width="27.140625" style="55" customWidth="1"/>
    <col min="5" max="5" width="33.7109375" style="55" customWidth="1"/>
    <col min="6" max="6" width="12.85546875" style="55" customWidth="1"/>
    <col min="7" max="7" width="11.42578125" style="55"/>
    <col min="8" max="16384" width="11.42578125" style="213"/>
  </cols>
  <sheetData>
    <row r="1" spans="1:7" x14ac:dyDescent="0.2">
      <c r="A1" s="55" t="str">
        <f>Indice!C1</f>
        <v>GRUPO VAZQUEZ S.A.E.</v>
      </c>
      <c r="E1" s="199" t="s">
        <v>269</v>
      </c>
    </row>
    <row r="2" spans="1:7" x14ac:dyDescent="0.2">
      <c r="C2" s="200"/>
    </row>
    <row r="5" spans="1:7" s="170" customFormat="1" x14ac:dyDescent="0.2">
      <c r="A5" s="671" t="s">
        <v>268</v>
      </c>
      <c r="B5" s="671"/>
      <c r="C5" s="671"/>
      <c r="D5" s="671"/>
      <c r="E5" s="671"/>
      <c r="F5" s="94"/>
      <c r="G5" s="94"/>
    </row>
    <row r="6" spans="1:7" x14ac:dyDescent="0.2">
      <c r="A6" s="55" t="s">
        <v>165</v>
      </c>
    </row>
    <row r="8" spans="1:7" s="192" customFormat="1" x14ac:dyDescent="0.2">
      <c r="A8" s="228" t="s">
        <v>130</v>
      </c>
      <c r="B8" s="228"/>
      <c r="C8" s="228"/>
      <c r="D8" s="228"/>
      <c r="E8" s="228"/>
      <c r="F8" s="228"/>
      <c r="G8" s="228"/>
    </row>
    <row r="9" spans="1:7" s="192" customFormat="1" x14ac:dyDescent="0.2">
      <c r="A9" s="84"/>
      <c r="B9" s="84"/>
      <c r="C9" s="84"/>
      <c r="D9" s="84"/>
      <c r="E9" s="84"/>
      <c r="F9" s="84"/>
      <c r="G9" s="84"/>
    </row>
    <row r="10" spans="1:7" s="192" customFormat="1" ht="13.5" thickBot="1" x14ac:dyDescent="0.25">
      <c r="A10" s="372" t="s">
        <v>1061</v>
      </c>
      <c r="B10" s="143"/>
      <c r="C10" s="143"/>
      <c r="D10" s="143"/>
      <c r="E10" s="143"/>
      <c r="F10" s="143"/>
      <c r="G10" s="143"/>
    </row>
    <row r="11" spans="1:7" s="192" customFormat="1" ht="13.5" thickBot="1" x14ac:dyDescent="0.25">
      <c r="A11" s="201" t="s">
        <v>131</v>
      </c>
      <c r="B11" s="202" t="s">
        <v>132</v>
      </c>
      <c r="C11" s="201" t="s">
        <v>94</v>
      </c>
      <c r="D11" s="201" t="s">
        <v>854</v>
      </c>
      <c r="E11" s="201" t="s">
        <v>133</v>
      </c>
      <c r="F11" s="84"/>
      <c r="G11" s="84"/>
    </row>
    <row r="12" spans="1:7" s="192" customFormat="1" x14ac:dyDescent="0.2">
      <c r="A12" s="469" t="s">
        <v>778</v>
      </c>
      <c r="B12" s="470"/>
      <c r="C12" s="471" t="s">
        <v>851</v>
      </c>
      <c r="D12" s="472">
        <v>142195698.97499999</v>
      </c>
      <c r="E12" s="473" t="s">
        <v>916</v>
      </c>
      <c r="F12" s="84"/>
      <c r="G12" s="84"/>
    </row>
    <row r="13" spans="1:7" s="192" customFormat="1" ht="13.5" thickBot="1" x14ac:dyDescent="0.25">
      <c r="A13" s="203"/>
      <c r="B13" s="204"/>
      <c r="C13" s="205"/>
      <c r="D13" s="205"/>
      <c r="E13" s="206"/>
      <c r="F13" s="84"/>
      <c r="G13" s="84"/>
    </row>
    <row r="14" spans="1:7" s="192" customFormat="1" x14ac:dyDescent="0.2">
      <c r="A14" s="84"/>
      <c r="B14" s="84"/>
      <c r="C14" s="84"/>
      <c r="D14" s="84"/>
      <c r="E14" s="84"/>
      <c r="F14" s="84"/>
      <c r="G14" s="84"/>
    </row>
    <row r="15" spans="1:7" s="192" customFormat="1" ht="13.5" thickBot="1" x14ac:dyDescent="0.25">
      <c r="A15" s="372" t="s">
        <v>1052</v>
      </c>
      <c r="B15" s="207"/>
      <c r="C15" s="207"/>
      <c r="D15" s="207"/>
      <c r="E15" s="207"/>
      <c r="F15" s="84"/>
      <c r="G15" s="84"/>
    </row>
    <row r="16" spans="1:7" s="192" customFormat="1" ht="13.5" thickBot="1" x14ac:dyDescent="0.25">
      <c r="A16" s="201" t="s">
        <v>131</v>
      </c>
      <c r="B16" s="202" t="s">
        <v>132</v>
      </c>
      <c r="C16" s="201" t="s">
        <v>94</v>
      </c>
      <c r="D16" s="201" t="s">
        <v>854</v>
      </c>
      <c r="E16" s="201" t="s">
        <v>133</v>
      </c>
      <c r="F16" s="84"/>
      <c r="G16" s="84"/>
    </row>
    <row r="17" spans="1:7" s="192" customFormat="1" x14ac:dyDescent="0.2">
      <c r="A17" s="469" t="s">
        <v>778</v>
      </c>
      <c r="B17" s="470"/>
      <c r="C17" s="471" t="s">
        <v>851</v>
      </c>
      <c r="D17" s="472">
        <v>142395615.33900002</v>
      </c>
      <c r="E17" s="473" t="s">
        <v>916</v>
      </c>
      <c r="F17" s="84"/>
      <c r="G17" s="84"/>
    </row>
    <row r="18" spans="1:7" s="192" customFormat="1" ht="13.5" thickBot="1" x14ac:dyDescent="0.25">
      <c r="A18" s="208"/>
      <c r="B18" s="204"/>
      <c r="C18" s="205"/>
      <c r="D18" s="205"/>
      <c r="E18" s="206"/>
      <c r="F18" s="84"/>
      <c r="G18" s="84"/>
    </row>
    <row r="19" spans="1:7" s="192" customFormat="1" x14ac:dyDescent="0.2">
      <c r="A19" s="84"/>
      <c r="B19" s="84"/>
      <c r="C19" s="84"/>
      <c r="D19" s="84"/>
      <c r="E19" s="84"/>
      <c r="F19" s="84"/>
      <c r="G19" s="84"/>
    </row>
    <row r="20" spans="1:7" s="192" customFormat="1" x14ac:dyDescent="0.2">
      <c r="A20" s="84"/>
      <c r="B20" s="84"/>
      <c r="C20" s="84"/>
      <c r="D20" s="463"/>
      <c r="E20" s="84"/>
      <c r="F20" s="84"/>
      <c r="G20" s="84"/>
    </row>
    <row r="21" spans="1:7" s="192" customFormat="1" x14ac:dyDescent="0.2">
      <c r="A21" s="84"/>
      <c r="B21" s="84"/>
      <c r="C21" s="84"/>
      <c r="D21" s="84"/>
      <c r="E21" s="84"/>
      <c r="F21" s="84"/>
      <c r="G21" s="84"/>
    </row>
    <row r="22" spans="1:7" s="192" customFormat="1" x14ac:dyDescent="0.2">
      <c r="A22" s="84"/>
      <c r="B22" s="84"/>
      <c r="C22" s="84"/>
      <c r="D22" s="406"/>
      <c r="E22" s="84"/>
      <c r="F22" s="84"/>
      <c r="G22" s="84"/>
    </row>
    <row r="23" spans="1:7" s="192" customFormat="1" x14ac:dyDescent="0.2">
      <c r="A23" s="84"/>
      <c r="B23" s="84"/>
      <c r="C23" s="84"/>
      <c r="D23" s="84"/>
      <c r="E23" s="84"/>
      <c r="F23" s="84"/>
      <c r="G23" s="84"/>
    </row>
    <row r="24" spans="1:7" s="192" customFormat="1" x14ac:dyDescent="0.2">
      <c r="A24" s="84"/>
      <c r="B24" s="84"/>
      <c r="C24" s="84"/>
      <c r="D24" s="84"/>
      <c r="E24" s="84"/>
      <c r="F24" s="84"/>
      <c r="G24" s="84"/>
    </row>
    <row r="25" spans="1:7" s="192" customFormat="1" x14ac:dyDescent="0.2">
      <c r="A25" s="84"/>
      <c r="B25" s="84"/>
      <c r="C25" s="84"/>
      <c r="D25" s="84"/>
      <c r="E25" s="84"/>
      <c r="F25" s="84"/>
      <c r="G25" s="84"/>
    </row>
    <row r="26" spans="1:7" s="192" customFormat="1" x14ac:dyDescent="0.2">
      <c r="A26" s="84"/>
      <c r="B26" s="84"/>
      <c r="C26" s="84"/>
      <c r="D26" s="84"/>
      <c r="E26" s="84"/>
      <c r="F26" s="84"/>
      <c r="G26" s="84"/>
    </row>
    <row r="27" spans="1:7" s="192" customFormat="1" x14ac:dyDescent="0.2">
      <c r="A27" s="84"/>
      <c r="B27" s="84"/>
      <c r="C27" s="84"/>
      <c r="D27" s="84"/>
      <c r="E27" s="84"/>
      <c r="F27" s="84"/>
      <c r="G27" s="84"/>
    </row>
    <row r="28" spans="1:7" s="192" customFormat="1" x14ac:dyDescent="0.2">
      <c r="A28" s="84"/>
      <c r="B28" s="84"/>
      <c r="C28" s="84"/>
      <c r="D28" s="84"/>
      <c r="E28" s="84"/>
      <c r="F28" s="84"/>
      <c r="G28" s="84"/>
    </row>
    <row r="29" spans="1:7" s="192" customFormat="1" x14ac:dyDescent="0.2">
      <c r="A29" s="84"/>
      <c r="B29" s="84"/>
      <c r="C29" s="84"/>
      <c r="D29" s="84"/>
      <c r="E29" s="84"/>
      <c r="F29" s="84"/>
      <c r="G29" s="84"/>
    </row>
    <row r="30" spans="1:7" s="192" customFormat="1" x14ac:dyDescent="0.2">
      <c r="A30" s="84"/>
      <c r="B30" s="84"/>
      <c r="C30" s="84"/>
      <c r="D30" s="84"/>
      <c r="E30" s="84"/>
      <c r="F30" s="84"/>
      <c r="G30" s="84"/>
    </row>
    <row r="31" spans="1:7" s="192" customFormat="1" x14ac:dyDescent="0.2">
      <c r="A31" s="84"/>
      <c r="B31" s="84"/>
      <c r="C31" s="84"/>
      <c r="D31" s="84"/>
      <c r="E31" s="84"/>
      <c r="F31" s="84"/>
      <c r="G31" s="84"/>
    </row>
    <row r="32" spans="1:7" s="192" customFormat="1" x14ac:dyDescent="0.2">
      <c r="A32" s="84"/>
      <c r="B32" s="84"/>
      <c r="C32" s="84"/>
      <c r="D32" s="84"/>
      <c r="E32" s="84"/>
      <c r="F32" s="84"/>
      <c r="G32" s="84"/>
    </row>
    <row r="33" spans="1:7" s="192" customFormat="1" x14ac:dyDescent="0.2">
      <c r="A33" s="84"/>
      <c r="B33" s="84"/>
      <c r="C33" s="84"/>
      <c r="D33" s="84"/>
      <c r="E33" s="84"/>
      <c r="F33" s="84"/>
      <c r="G33" s="84"/>
    </row>
    <row r="34" spans="1:7" s="192" customFormat="1" x14ac:dyDescent="0.2">
      <c r="A34" s="84"/>
      <c r="B34" s="84"/>
      <c r="C34" s="84"/>
      <c r="D34" s="84"/>
      <c r="E34" s="84"/>
      <c r="F34" s="84"/>
      <c r="G34" s="84"/>
    </row>
    <row r="35" spans="1:7" s="192" customFormat="1" x14ac:dyDescent="0.2">
      <c r="A35" s="84"/>
      <c r="B35" s="84"/>
      <c r="C35" s="84"/>
      <c r="D35" s="84"/>
      <c r="E35" s="84"/>
      <c r="F35" s="84"/>
      <c r="G35" s="84"/>
    </row>
    <row r="36" spans="1:7" s="192" customFormat="1" x14ac:dyDescent="0.2">
      <c r="A36" s="84"/>
      <c r="B36" s="84"/>
      <c r="C36" s="84"/>
      <c r="D36" s="84"/>
      <c r="E36" s="84"/>
      <c r="F36" s="84"/>
      <c r="G36" s="84"/>
    </row>
    <row r="37" spans="1:7" s="192" customFormat="1" x14ac:dyDescent="0.2">
      <c r="A37" s="84"/>
      <c r="B37" s="84"/>
      <c r="C37" s="84"/>
      <c r="D37" s="84"/>
      <c r="E37" s="84"/>
      <c r="F37" s="84"/>
      <c r="G37" s="84"/>
    </row>
    <row r="38" spans="1:7" s="192" customFormat="1" x14ac:dyDescent="0.2">
      <c r="A38" s="84"/>
      <c r="B38" s="84"/>
      <c r="C38" s="84"/>
      <c r="D38" s="84"/>
      <c r="E38" s="84"/>
      <c r="F38" s="84"/>
      <c r="G38" s="84"/>
    </row>
    <row r="39" spans="1:7" s="192" customFormat="1" x14ac:dyDescent="0.2">
      <c r="A39" s="84"/>
      <c r="B39" s="84"/>
      <c r="C39" s="84"/>
      <c r="D39" s="84"/>
      <c r="E39" s="84"/>
      <c r="F39" s="84"/>
      <c r="G39" s="84"/>
    </row>
    <row r="40" spans="1:7" s="192" customFormat="1" x14ac:dyDescent="0.2">
      <c r="A40" s="84"/>
      <c r="B40" s="84"/>
      <c r="C40" s="84"/>
      <c r="D40" s="84"/>
      <c r="E40" s="84"/>
      <c r="F40" s="84"/>
      <c r="G40" s="84"/>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9"/>
  <sheetViews>
    <sheetView zoomScale="90" zoomScaleNormal="90" workbookViewId="0">
      <selection activeCell="I19" sqref="I19"/>
    </sheetView>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269</v>
      </c>
    </row>
    <row r="2" spans="1:14" x14ac:dyDescent="0.25">
      <c r="C2" s="59"/>
    </row>
    <row r="4" spans="1:14" s="169" customFormat="1" x14ac:dyDescent="0.25">
      <c r="A4" s="171"/>
      <c r="B4" s="171"/>
      <c r="C4" s="171"/>
      <c r="D4" s="171"/>
      <c r="E4" s="171"/>
      <c r="F4" s="171"/>
      <c r="G4" s="171"/>
      <c r="H4" s="171"/>
      <c r="I4" s="171"/>
      <c r="J4" s="171"/>
      <c r="K4" s="171"/>
      <c r="L4" s="171"/>
      <c r="M4" s="171"/>
      <c r="N4" s="171"/>
    </row>
    <row r="5" spans="1:14" x14ac:dyDescent="0.25">
      <c r="A5" s="93" t="s">
        <v>270</v>
      </c>
      <c r="B5" s="93"/>
      <c r="C5" s="93"/>
      <c r="D5" s="93"/>
      <c r="E5" s="93"/>
      <c r="F5" s="93"/>
      <c r="G5" s="93"/>
      <c r="H5" s="93"/>
      <c r="I5" s="94"/>
    </row>
    <row r="6" spans="1:14" s="78" customFormat="1" x14ac:dyDescent="0.25">
      <c r="A6" s="691"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Junio de 2023 no existen situaciones contingentes, ni reclamos que pudieran resultar en la generación de obligaciones para la Sociedad adicionales a las que se presentan en estos estados financieros.</v>
      </c>
      <c r="B6" s="691"/>
      <c r="C6" s="691"/>
      <c r="D6" s="691"/>
      <c r="E6" s="691"/>
      <c r="F6" s="691"/>
      <c r="G6" s="691"/>
      <c r="H6" s="691"/>
      <c r="I6" s="77"/>
      <c r="J6" s="77"/>
      <c r="K6" s="77"/>
      <c r="L6" s="77"/>
      <c r="M6" s="77"/>
      <c r="N6" s="77"/>
    </row>
    <row r="7" spans="1:14" s="78" customFormat="1" ht="16.5" customHeight="1" x14ac:dyDescent="0.25">
      <c r="A7" s="691"/>
      <c r="B7" s="691"/>
      <c r="C7" s="691"/>
      <c r="D7" s="691"/>
      <c r="E7" s="691"/>
      <c r="F7" s="691"/>
      <c r="G7" s="691"/>
      <c r="H7" s="691"/>
      <c r="I7" s="95"/>
      <c r="J7" s="77"/>
      <c r="K7" s="77"/>
      <c r="L7" s="77"/>
      <c r="M7" s="77"/>
      <c r="N7" s="77"/>
    </row>
    <row r="8" spans="1:14" s="78" customFormat="1" x14ac:dyDescent="0.25">
      <c r="A8" s="77"/>
      <c r="B8" s="77"/>
      <c r="C8" s="77"/>
      <c r="D8" s="77"/>
      <c r="E8" s="77"/>
      <c r="F8" s="77"/>
      <c r="G8" s="77"/>
      <c r="H8" s="77"/>
      <c r="I8" s="77"/>
      <c r="J8" s="77"/>
      <c r="K8" s="77"/>
      <c r="L8" s="77"/>
      <c r="M8" s="77"/>
      <c r="N8" s="77"/>
    </row>
    <row r="9" spans="1:14" s="78" customFormat="1" x14ac:dyDescent="0.25">
      <c r="A9" s="77"/>
      <c r="B9" s="77"/>
      <c r="C9" s="77"/>
      <c r="D9" s="77"/>
      <c r="E9" s="77"/>
      <c r="F9" s="77"/>
      <c r="G9" s="77"/>
      <c r="H9" s="77"/>
      <c r="I9" s="77"/>
      <c r="J9" s="77"/>
      <c r="K9" s="77"/>
      <c r="L9" s="77"/>
      <c r="M9" s="77"/>
      <c r="N9" s="77"/>
    </row>
  </sheetData>
  <mergeCells count="1">
    <mergeCell ref="A6:H7"/>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24"/>
  <sheetViews>
    <sheetView zoomScale="90" zoomScaleNormal="90" workbookViewId="0">
      <selection activeCell="H22" sqref="H22"/>
    </sheetView>
  </sheetViews>
  <sheetFormatPr baseColWidth="10" defaultColWidth="11.42578125" defaultRowHeight="12.75" x14ac:dyDescent="0.2"/>
  <cols>
    <col min="1" max="1" width="47.85546875" style="55" customWidth="1"/>
    <col min="2" max="2" width="22.5703125" style="55" customWidth="1"/>
    <col min="3" max="3" width="26.140625" style="55" customWidth="1"/>
    <col min="4" max="51" width="11.42578125" style="55"/>
    <col min="52" max="16384" width="11.42578125" style="213"/>
  </cols>
  <sheetData>
    <row r="1" spans="1:11" x14ac:dyDescent="0.2">
      <c r="A1" s="55" t="str">
        <f>Indice!C1</f>
        <v>GRUPO VAZQUEZ S.A.E.</v>
      </c>
      <c r="D1" s="199" t="s">
        <v>750</v>
      </c>
    </row>
    <row r="4" spans="1:11" x14ac:dyDescent="0.2">
      <c r="A4" s="671" t="s">
        <v>276</v>
      </c>
      <c r="B4" s="671"/>
      <c r="C4" s="671"/>
      <c r="D4" s="671"/>
      <c r="E4" s="671"/>
      <c r="F4" s="671"/>
      <c r="G4" s="671"/>
    </row>
    <row r="5" spans="1:11" x14ac:dyDescent="0.2">
      <c r="A5" s="55" t="s">
        <v>165</v>
      </c>
    </row>
    <row r="6" spans="1:11" x14ac:dyDescent="0.2">
      <c r="A6" s="657" t="s">
        <v>1063</v>
      </c>
      <c r="B6" s="657"/>
      <c r="C6" s="657"/>
      <c r="D6" s="657"/>
      <c r="E6" s="657"/>
      <c r="F6" s="657"/>
      <c r="G6" s="657"/>
      <c r="H6" s="260"/>
      <c r="I6" s="260"/>
      <c r="J6" s="260"/>
      <c r="K6" s="260"/>
    </row>
    <row r="8" spans="1:11" s="55" customFormat="1" ht="21.75" customHeight="1" x14ac:dyDescent="0.2">
      <c r="A8" s="692" t="s">
        <v>277</v>
      </c>
      <c r="B8" s="692"/>
      <c r="C8" s="692"/>
      <c r="D8" s="692"/>
      <c r="E8" s="692"/>
      <c r="F8" s="692"/>
      <c r="G8" s="692"/>
      <c r="H8" s="261"/>
      <c r="I8" s="261"/>
      <c r="J8" s="261"/>
      <c r="K8" s="261"/>
    </row>
    <row r="10" spans="1:11" ht="15" customHeight="1" x14ac:dyDescent="0.2">
      <c r="A10" s="262"/>
      <c r="B10" s="451" t="s">
        <v>1053</v>
      </c>
      <c r="C10" s="451" t="s">
        <v>1044</v>
      </c>
    </row>
    <row r="11" spans="1:11" x14ac:dyDescent="0.2">
      <c r="A11" s="262" t="s">
        <v>278</v>
      </c>
      <c r="B11" s="263"/>
      <c r="C11" s="263"/>
    </row>
    <row r="12" spans="1:11" x14ac:dyDescent="0.2">
      <c r="A12" s="262" t="s">
        <v>279</v>
      </c>
      <c r="B12" s="263"/>
      <c r="C12" s="263"/>
    </row>
    <row r="13" spans="1:11" x14ac:dyDescent="0.2">
      <c r="A13" s="262" t="s">
        <v>98</v>
      </c>
      <c r="B13" s="263"/>
      <c r="C13" s="263"/>
    </row>
    <row r="14" spans="1:11" x14ac:dyDescent="0.2">
      <c r="A14" s="262" t="s">
        <v>280</v>
      </c>
      <c r="B14" s="263"/>
      <c r="C14" s="263"/>
    </row>
    <row r="15" spans="1:11" x14ac:dyDescent="0.2">
      <c r="A15" s="262" t="s">
        <v>281</v>
      </c>
      <c r="B15" s="264"/>
      <c r="C15" s="263"/>
    </row>
    <row r="16" spans="1:11" x14ac:dyDescent="0.2">
      <c r="A16" s="262" t="s">
        <v>97</v>
      </c>
      <c r="B16" s="264"/>
      <c r="C16" s="263"/>
    </row>
    <row r="17" spans="1:3" x14ac:dyDescent="0.2">
      <c r="A17" s="262" t="s">
        <v>282</v>
      </c>
      <c r="B17" s="264"/>
      <c r="C17" s="263"/>
    </row>
    <row r="18" spans="1:3" x14ac:dyDescent="0.2">
      <c r="A18" s="262" t="s">
        <v>283</v>
      </c>
      <c r="B18" s="264"/>
      <c r="C18" s="263"/>
    </row>
    <row r="19" spans="1:3" x14ac:dyDescent="0.2">
      <c r="A19" s="262" t="s">
        <v>284</v>
      </c>
      <c r="B19" s="264"/>
      <c r="C19" s="263"/>
    </row>
    <row r="20" spans="1:3" x14ac:dyDescent="0.2">
      <c r="A20" s="262" t="s">
        <v>285</v>
      </c>
      <c r="B20" s="264"/>
      <c r="C20" s="263"/>
    </row>
    <row r="21" spans="1:3" x14ac:dyDescent="0.2">
      <c r="A21" s="262" t="s">
        <v>286</v>
      </c>
      <c r="B21" s="264"/>
      <c r="C21" s="263"/>
    </row>
    <row r="22" spans="1:3" ht="25.5" x14ac:dyDescent="0.2">
      <c r="A22" s="262" t="s">
        <v>287</v>
      </c>
      <c r="B22" s="264"/>
      <c r="C22" s="263"/>
    </row>
    <row r="23" spans="1:3" x14ac:dyDescent="0.2">
      <c r="A23" s="262" t="s">
        <v>288</v>
      </c>
      <c r="B23" s="264"/>
      <c r="C23" s="263"/>
    </row>
    <row r="24" spans="1:3" x14ac:dyDescent="0.2">
      <c r="A24" s="265" t="s">
        <v>3</v>
      </c>
      <c r="B24" s="266"/>
      <c r="C24" s="267"/>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2"/>
  <sheetViews>
    <sheetView showGridLines="0" zoomScale="90" zoomScaleNormal="90" workbookViewId="0">
      <selection activeCell="H23" sqref="H23"/>
    </sheetView>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13"/>
  </cols>
  <sheetData>
    <row r="1" spans="1:14" x14ac:dyDescent="0.2">
      <c r="A1" s="55" t="str">
        <f>Indice!C1</f>
        <v>GRUPO VAZQUEZ S.A.E.</v>
      </c>
      <c r="E1" s="199" t="s">
        <v>269</v>
      </c>
    </row>
    <row r="2" spans="1:14" x14ac:dyDescent="0.2">
      <c r="C2" s="200"/>
    </row>
    <row r="5" spans="1:14" x14ac:dyDescent="0.2">
      <c r="A5" s="93" t="s">
        <v>289</v>
      </c>
      <c r="B5" s="93"/>
      <c r="C5" s="93"/>
      <c r="D5" s="93"/>
      <c r="E5" s="93"/>
      <c r="F5" s="93"/>
      <c r="G5" s="93"/>
      <c r="H5" s="93"/>
      <c r="I5" s="93"/>
    </row>
    <row r="6" spans="1:14" s="192" customFormat="1" x14ac:dyDescent="0.2">
      <c r="A6" s="84"/>
      <c r="B6" s="84"/>
      <c r="C6" s="84"/>
      <c r="D6" s="84"/>
      <c r="E6" s="84"/>
      <c r="F6" s="84"/>
      <c r="G6" s="84"/>
      <c r="H6" s="84"/>
      <c r="I6" s="84"/>
      <c r="J6" s="84"/>
      <c r="K6" s="84"/>
      <c r="L6" s="84"/>
      <c r="M6" s="84"/>
      <c r="N6" s="84"/>
    </row>
    <row r="7" spans="1:14" s="84" customFormat="1" x14ac:dyDescent="0.2">
      <c r="A7" s="1" t="s">
        <v>915</v>
      </c>
      <c r="B7" s="1"/>
      <c r="C7" s="1"/>
      <c r="D7" s="1"/>
      <c r="E7" s="1"/>
      <c r="F7" s="1"/>
      <c r="G7" s="1"/>
      <c r="H7" s="1"/>
      <c r="I7" s="1"/>
    </row>
    <row r="8" spans="1:14" s="192" customFormat="1" ht="40.5" customHeight="1" x14ac:dyDescent="0.2">
      <c r="A8" s="631"/>
      <c r="B8" s="631"/>
      <c r="C8" s="631"/>
      <c r="D8" s="631"/>
      <c r="E8" s="631"/>
      <c r="F8" s="631"/>
      <c r="G8" s="631"/>
      <c r="H8" s="631"/>
      <c r="I8" s="631"/>
      <c r="J8" s="84"/>
      <c r="K8" s="84"/>
      <c r="L8" s="84"/>
      <c r="M8" s="84"/>
      <c r="N8" s="84"/>
    </row>
    <row r="9" spans="1:14" s="192" customFormat="1" x14ac:dyDescent="0.2">
      <c r="J9" s="84"/>
      <c r="K9" s="84"/>
      <c r="L9" s="84"/>
      <c r="M9" s="84"/>
      <c r="N9" s="84"/>
    </row>
    <row r="10" spans="1:14" s="192" customFormat="1" x14ac:dyDescent="0.2">
      <c r="A10" s="84"/>
      <c r="B10" s="84"/>
      <c r="C10" s="84"/>
      <c r="D10" s="84"/>
      <c r="E10" s="84"/>
      <c r="F10" s="84"/>
      <c r="G10" s="84"/>
      <c r="H10" s="84"/>
      <c r="I10" s="84"/>
      <c r="J10" s="84"/>
      <c r="K10" s="84"/>
      <c r="L10" s="84"/>
      <c r="M10" s="84"/>
      <c r="N10" s="84"/>
    </row>
    <row r="11" spans="1:14" s="192" customFormat="1" x14ac:dyDescent="0.2">
      <c r="A11" s="693"/>
      <c r="B11" s="693"/>
      <c r="C11" s="693"/>
      <c r="D11" s="693"/>
      <c r="E11" s="693"/>
      <c r="F11" s="693"/>
      <c r="G11" s="693"/>
      <c r="H11" s="693"/>
      <c r="I11" s="693"/>
      <c r="J11" s="84"/>
      <c r="K11" s="84"/>
      <c r="L11" s="84"/>
      <c r="M11" s="84"/>
      <c r="N11" s="84"/>
    </row>
    <row r="12" spans="1:14" s="192" customFormat="1" x14ac:dyDescent="0.2">
      <c r="A12" s="84"/>
      <c r="B12" s="84"/>
      <c r="C12" s="84"/>
      <c r="D12" s="84"/>
      <c r="E12" s="84"/>
      <c r="F12" s="84"/>
      <c r="G12" s="84"/>
      <c r="H12" s="84"/>
      <c r="I12" s="84"/>
      <c r="J12" s="84"/>
      <c r="K12" s="84"/>
      <c r="L12" s="84"/>
      <c r="M12" s="84"/>
      <c r="N12" s="84"/>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C93"/>
  <sheetViews>
    <sheetView showGridLines="0" zoomScale="90" zoomScaleNormal="90" workbookViewId="0">
      <selection activeCell="C1" sqref="C1"/>
    </sheetView>
  </sheetViews>
  <sheetFormatPr baseColWidth="10" defaultColWidth="11.42578125" defaultRowHeight="12.75" x14ac:dyDescent="0.2"/>
  <cols>
    <col min="1" max="1" width="42.5703125" style="441" customWidth="1"/>
    <col min="2" max="2" width="17" style="441" customWidth="1"/>
    <col min="3" max="3" width="17.5703125" style="441" customWidth="1"/>
    <col min="4" max="16384" width="11.42578125" style="441"/>
  </cols>
  <sheetData>
    <row r="1" spans="1:3" x14ac:dyDescent="0.2">
      <c r="A1" s="441" t="str">
        <f>Indice!C1</f>
        <v>GRUPO VAZQUEZ S.A.E.</v>
      </c>
      <c r="C1" s="269" t="s">
        <v>269</v>
      </c>
    </row>
    <row r="5" spans="1:3" x14ac:dyDescent="0.2">
      <c r="A5" s="146" t="s">
        <v>747</v>
      </c>
      <c r="B5" s="146"/>
      <c r="C5" s="146"/>
    </row>
    <row r="6" spans="1:3" x14ac:dyDescent="0.2">
      <c r="A6" s="268" t="s">
        <v>179</v>
      </c>
      <c r="B6" s="268"/>
      <c r="C6" s="268"/>
    </row>
    <row r="7" spans="1:3" x14ac:dyDescent="0.2">
      <c r="A7" s="268"/>
      <c r="B7" s="268"/>
      <c r="C7" s="268"/>
    </row>
    <row r="8" spans="1:3" x14ac:dyDescent="0.2">
      <c r="A8" s="271"/>
      <c r="B8" s="457" t="s">
        <v>1053</v>
      </c>
      <c r="C8" s="457" t="s">
        <v>947</v>
      </c>
    </row>
    <row r="9" spans="1:3" x14ac:dyDescent="0.2">
      <c r="A9" s="272" t="s">
        <v>737</v>
      </c>
      <c r="B9" s="273"/>
      <c r="C9" s="273"/>
    </row>
    <row r="10" spans="1:3" x14ac:dyDescent="0.2">
      <c r="A10" s="495" t="s">
        <v>147</v>
      </c>
      <c r="B10" s="502">
        <v>898020.804</v>
      </c>
      <c r="C10" s="502">
        <v>675685.98900000006</v>
      </c>
    </row>
    <row r="11" spans="1:3" x14ac:dyDescent="0.2">
      <c r="A11" s="273" t="s">
        <v>894</v>
      </c>
      <c r="B11" s="315">
        <v>5239570.8150000004</v>
      </c>
      <c r="C11" s="315">
        <v>0</v>
      </c>
    </row>
    <row r="12" spans="1:3" x14ac:dyDescent="0.2">
      <c r="A12" s="273" t="s">
        <v>895</v>
      </c>
      <c r="B12" s="315">
        <v>531249023.78400004</v>
      </c>
      <c r="C12" s="274">
        <v>482743179.99400002</v>
      </c>
    </row>
    <row r="13" spans="1:3" x14ac:dyDescent="0.2">
      <c r="A13" s="273" t="s">
        <v>738</v>
      </c>
      <c r="B13" s="315">
        <v>1295100.1610000001</v>
      </c>
      <c r="C13" s="274">
        <v>34609.839999999997</v>
      </c>
    </row>
    <row r="14" spans="1:3" x14ac:dyDescent="0.2">
      <c r="A14" s="273" t="s">
        <v>35</v>
      </c>
      <c r="B14" s="315">
        <v>2935867.9510000004</v>
      </c>
      <c r="C14" s="274">
        <v>54868.163999999997</v>
      </c>
    </row>
    <row r="15" spans="1:3" x14ac:dyDescent="0.2">
      <c r="A15" s="273" t="s">
        <v>927</v>
      </c>
      <c r="B15" s="315">
        <v>0</v>
      </c>
      <c r="C15" s="274">
        <v>0</v>
      </c>
    </row>
    <row r="16" spans="1:3" x14ac:dyDescent="0.2">
      <c r="A16" s="273" t="s">
        <v>928</v>
      </c>
      <c r="B16" s="315">
        <v>0</v>
      </c>
      <c r="C16" s="274">
        <v>0</v>
      </c>
    </row>
    <row r="17" spans="1:3" x14ac:dyDescent="0.2">
      <c r="A17" s="272" t="s">
        <v>739</v>
      </c>
      <c r="B17" s="447">
        <f>SUM(B10:B16)</f>
        <v>541617583.51499999</v>
      </c>
      <c r="C17" s="447">
        <f>SUM(C10:C16)</f>
        <v>483508343.98699999</v>
      </c>
    </row>
    <row r="18" spans="1:3" x14ac:dyDescent="0.2">
      <c r="A18" s="272" t="s">
        <v>740</v>
      </c>
      <c r="B18" s="321"/>
      <c r="C18" s="276"/>
    </row>
    <row r="19" spans="1:3" x14ac:dyDescent="0.2">
      <c r="A19" s="273" t="s">
        <v>90</v>
      </c>
      <c r="B19" s="315">
        <v>956100.68400000001</v>
      </c>
      <c r="C19" s="274">
        <v>66461.847000000009</v>
      </c>
    </row>
    <row r="20" spans="1:3" x14ac:dyDescent="0.2">
      <c r="A20" s="273" t="s">
        <v>91</v>
      </c>
      <c r="B20" s="315">
        <v>23570010.708999995</v>
      </c>
      <c r="C20" s="274">
        <v>24502005.791000001</v>
      </c>
    </row>
    <row r="21" spans="1:3" x14ac:dyDescent="0.2">
      <c r="A21" s="273" t="s">
        <v>930</v>
      </c>
      <c r="B21" s="315">
        <v>13894240.650999999</v>
      </c>
      <c r="C21" s="274">
        <v>347468.70600000001</v>
      </c>
    </row>
    <row r="22" spans="1:3" x14ac:dyDescent="0.2">
      <c r="A22" s="273" t="s">
        <v>929</v>
      </c>
      <c r="B22" s="315">
        <v>210799.755</v>
      </c>
      <c r="C22" s="315">
        <v>283434.10600000003</v>
      </c>
    </row>
    <row r="23" spans="1:3" x14ac:dyDescent="0.2">
      <c r="A23" s="273" t="s">
        <v>741</v>
      </c>
      <c r="B23" s="315">
        <v>5324817.8330000006</v>
      </c>
      <c r="C23" s="274">
        <v>6436887.6940000001</v>
      </c>
    </row>
    <row r="24" spans="1:3" x14ac:dyDescent="0.2">
      <c r="A24" s="273" t="s">
        <v>1064</v>
      </c>
      <c r="B24" s="315">
        <v>19004537</v>
      </c>
      <c r="C24" s="274">
        <v>0</v>
      </c>
    </row>
    <row r="25" spans="1:3" x14ac:dyDescent="0.2">
      <c r="A25" s="272" t="s">
        <v>742</v>
      </c>
      <c r="B25" s="447">
        <f>SUM(B19:B24)</f>
        <v>62960506.631999999</v>
      </c>
      <c r="C25" s="275">
        <f>SUM(C19:C24)</f>
        <v>31636258.144000001</v>
      </c>
    </row>
    <row r="26" spans="1:3" x14ac:dyDescent="0.2">
      <c r="A26" s="268"/>
      <c r="B26" s="277"/>
      <c r="C26" s="277"/>
    </row>
    <row r="27" spans="1:3" x14ac:dyDescent="0.2">
      <c r="A27" s="278"/>
      <c r="B27" s="278"/>
      <c r="C27" s="278"/>
    </row>
    <row r="28" spans="1:3" x14ac:dyDescent="0.2">
      <c r="A28" s="279"/>
      <c r="B28" s="573" t="s">
        <v>1053</v>
      </c>
      <c r="C28" s="573" t="s">
        <v>1054</v>
      </c>
    </row>
    <row r="29" spans="1:3" x14ac:dyDescent="0.2">
      <c r="A29" s="280" t="s">
        <v>903</v>
      </c>
      <c r="B29" s="501"/>
      <c r="C29" s="281"/>
    </row>
    <row r="30" spans="1:3" x14ac:dyDescent="0.2">
      <c r="A30" s="281" t="s">
        <v>902</v>
      </c>
      <c r="B30" s="562">
        <v>1278191.9383232989</v>
      </c>
      <c r="C30" s="562">
        <v>3019794.6007584999</v>
      </c>
    </row>
    <row r="31" spans="1:3" x14ac:dyDescent="0.2">
      <c r="A31" s="281" t="s">
        <v>907</v>
      </c>
      <c r="B31" s="562">
        <v>5715000</v>
      </c>
      <c r="C31" s="562">
        <v>0</v>
      </c>
    </row>
    <row r="32" spans="1:3" x14ac:dyDescent="0.2">
      <c r="A32" s="281" t="s">
        <v>1048</v>
      </c>
      <c r="B32" s="562">
        <v>3942857.1430000002</v>
      </c>
      <c r="C32" s="562">
        <v>0</v>
      </c>
    </row>
    <row r="33" spans="1:3" x14ac:dyDescent="0.2">
      <c r="A33" s="281" t="s">
        <v>908</v>
      </c>
      <c r="B33" s="562">
        <v>143172.51684510001</v>
      </c>
      <c r="C33" s="562">
        <v>230222.77390909087</v>
      </c>
    </row>
    <row r="34" spans="1:3" x14ac:dyDescent="0.2">
      <c r="A34" s="281" t="s">
        <v>797</v>
      </c>
      <c r="B34" s="562">
        <v>41680981.813000001</v>
      </c>
      <c r="C34" s="562">
        <v>22194677.899</v>
      </c>
    </row>
    <row r="35" spans="1:3" x14ac:dyDescent="0.2">
      <c r="A35" s="280"/>
      <c r="B35" s="501"/>
      <c r="C35" s="562"/>
    </row>
    <row r="36" spans="1:3" x14ac:dyDescent="0.2">
      <c r="A36" s="280" t="s">
        <v>942</v>
      </c>
      <c r="B36" s="501"/>
      <c r="C36" s="562"/>
    </row>
    <row r="37" spans="1:3" x14ac:dyDescent="0.2">
      <c r="A37" s="281" t="s">
        <v>943</v>
      </c>
      <c r="B37" s="596">
        <v>5715000</v>
      </c>
      <c r="C37" s="562">
        <v>0</v>
      </c>
    </row>
    <row r="38" spans="1:3" x14ac:dyDescent="0.2">
      <c r="A38" s="281" t="s">
        <v>1049</v>
      </c>
      <c r="B38" s="596">
        <v>1087879.348</v>
      </c>
      <c r="C38" s="562">
        <v>0</v>
      </c>
    </row>
    <row r="39" spans="1:3" x14ac:dyDescent="0.2">
      <c r="A39" s="281" t="s">
        <v>1047</v>
      </c>
      <c r="B39" s="596">
        <v>3942857.1430000002</v>
      </c>
      <c r="C39" s="562">
        <v>0</v>
      </c>
    </row>
    <row r="40" spans="1:3" x14ac:dyDescent="0.2">
      <c r="A40" s="281"/>
      <c r="B40" s="501"/>
      <c r="C40" s="562"/>
    </row>
    <row r="41" spans="1:3" x14ac:dyDescent="0.2">
      <c r="A41" s="280" t="s">
        <v>129</v>
      </c>
      <c r="B41" s="501"/>
      <c r="C41" s="562"/>
    </row>
    <row r="42" spans="1:3" x14ac:dyDescent="0.2">
      <c r="A42" s="281" t="s">
        <v>743</v>
      </c>
      <c r="B42" s="562">
        <v>2683893.6916660992</v>
      </c>
      <c r="C42" s="562">
        <v>3044526.9163632002</v>
      </c>
    </row>
    <row r="43" spans="1:3" x14ac:dyDescent="0.2">
      <c r="A43" s="281" t="s">
        <v>744</v>
      </c>
      <c r="B43" s="562">
        <v>938016.21935460006</v>
      </c>
      <c r="C43" s="562">
        <v>2268051.9169998001</v>
      </c>
    </row>
    <row r="44" spans="1:3" x14ac:dyDescent="0.2">
      <c r="A44" s="280" t="s">
        <v>745</v>
      </c>
      <c r="B44" s="501"/>
      <c r="C44" s="562"/>
    </row>
    <row r="45" spans="1:3" x14ac:dyDescent="0.2">
      <c r="A45" s="281" t="s">
        <v>746</v>
      </c>
      <c r="B45" s="562">
        <v>1229893.682</v>
      </c>
      <c r="C45" s="562">
        <v>1406216.216</v>
      </c>
    </row>
    <row r="46" spans="1:3" x14ac:dyDescent="0.2">
      <c r="A46" s="278"/>
      <c r="B46" s="567"/>
      <c r="C46" s="170"/>
    </row>
    <row r="47" spans="1:3" x14ac:dyDescent="0.2">
      <c r="B47" s="176"/>
      <c r="C47" s="170"/>
    </row>
    <row r="48" spans="1:3" x14ac:dyDescent="0.2">
      <c r="B48" s="170"/>
      <c r="C48" s="170"/>
    </row>
    <row r="49" spans="1:3" x14ac:dyDescent="0.2">
      <c r="B49" s="170"/>
      <c r="C49" s="170"/>
    </row>
    <row r="50" spans="1:3" x14ac:dyDescent="0.2">
      <c r="B50" s="170"/>
      <c r="C50" s="170"/>
    </row>
    <row r="51" spans="1:3" x14ac:dyDescent="0.2">
      <c r="B51" s="170"/>
      <c r="C51" s="170"/>
    </row>
    <row r="52" spans="1:3" s="489" customFormat="1" x14ac:dyDescent="0.2">
      <c r="A52" s="441"/>
      <c r="B52" s="30"/>
      <c r="C52" s="170"/>
    </row>
    <row r="53" spans="1:3" s="519" customFormat="1" x14ac:dyDescent="0.2">
      <c r="B53" s="30"/>
      <c r="C53" s="170"/>
    </row>
    <row r="54" spans="1:3" s="489" customFormat="1" x14ac:dyDescent="0.2">
      <c r="A54" s="441"/>
      <c r="B54" s="170"/>
      <c r="C54" s="170"/>
    </row>
    <row r="55" spans="1:3" s="489" customFormat="1" x14ac:dyDescent="0.2">
      <c r="A55" s="441"/>
      <c r="B55" s="170"/>
      <c r="C55" s="170"/>
    </row>
    <row r="56" spans="1:3" s="489" customFormat="1" x14ac:dyDescent="0.2">
      <c r="A56" s="441"/>
      <c r="B56" s="170"/>
      <c r="C56" s="170"/>
    </row>
    <row r="57" spans="1:3" x14ac:dyDescent="0.2">
      <c r="A57" s="489"/>
      <c r="B57" s="170"/>
      <c r="C57" s="170"/>
    </row>
    <row r="58" spans="1:3" x14ac:dyDescent="0.2">
      <c r="B58" s="170"/>
      <c r="C58" s="170"/>
    </row>
    <row r="59" spans="1:3" x14ac:dyDescent="0.2">
      <c r="B59" s="170"/>
      <c r="C59" s="170"/>
    </row>
    <row r="60" spans="1:3" x14ac:dyDescent="0.2">
      <c r="B60" s="170"/>
      <c r="C60" s="170"/>
    </row>
    <row r="61" spans="1:3" s="380" customFormat="1" x14ac:dyDescent="0.2">
      <c r="A61" s="572"/>
      <c r="B61" s="170"/>
      <c r="C61" s="170"/>
    </row>
    <row r="62" spans="1:3" s="380" customFormat="1" x14ac:dyDescent="0.2">
      <c r="A62" s="572"/>
      <c r="B62" s="170"/>
      <c r="C62" s="170"/>
    </row>
    <row r="63" spans="1:3" x14ac:dyDescent="0.2">
      <c r="B63" s="170"/>
      <c r="C63" s="170"/>
    </row>
    <row r="67" spans="1:2" x14ac:dyDescent="0.2">
      <c r="A67" s="490"/>
      <c r="B67" s="490"/>
    </row>
    <row r="90" spans="2:3" s="572" customFormat="1" x14ac:dyDescent="0.2"/>
    <row r="91" spans="2:3" s="572" customFormat="1" x14ac:dyDescent="0.2">
      <c r="B91" s="170"/>
      <c r="C91" s="170"/>
    </row>
    <row r="92" spans="2:3" s="572" customFormat="1" x14ac:dyDescent="0.2">
      <c r="B92" s="170"/>
      <c r="C92" s="170"/>
    </row>
    <row r="93" spans="2:3" s="572" customFormat="1" x14ac:dyDescent="0.2">
      <c r="B93" s="170"/>
      <c r="C93" s="170"/>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79"/>
  <sheetViews>
    <sheetView workbookViewId="0">
      <selection activeCell="C1" sqref="C1"/>
    </sheetView>
  </sheetViews>
  <sheetFormatPr baseColWidth="10" defaultColWidth="11.42578125" defaultRowHeight="12.75" x14ac:dyDescent="0.2"/>
  <cols>
    <col min="1" max="1" width="11.42578125" style="213"/>
    <col min="2" max="2" width="66.140625" style="213" bestFit="1" customWidth="1"/>
    <col min="3" max="16384" width="11.42578125" style="213"/>
  </cols>
  <sheetData>
    <row r="1" spans="1:3" x14ac:dyDescent="0.2">
      <c r="A1" s="213" t="s">
        <v>308</v>
      </c>
      <c r="B1" s="213" t="s">
        <v>625</v>
      </c>
      <c r="C1" s="270" t="s">
        <v>750</v>
      </c>
    </row>
    <row r="2" spans="1:3" x14ac:dyDescent="0.2">
      <c r="A2" s="213" t="s">
        <v>307</v>
      </c>
      <c r="B2" s="213" t="s">
        <v>491</v>
      </c>
    </row>
    <row r="3" spans="1:3" x14ac:dyDescent="0.2">
      <c r="A3" s="213" t="s">
        <v>393</v>
      </c>
      <c r="B3" s="213" t="s">
        <v>557</v>
      </c>
    </row>
    <row r="4" spans="1:3" x14ac:dyDescent="0.2">
      <c r="A4" s="213" t="s">
        <v>349</v>
      </c>
      <c r="B4" s="213" t="s">
        <v>350</v>
      </c>
    </row>
    <row r="5" spans="1:3" x14ac:dyDescent="0.2">
      <c r="A5" s="213" t="s">
        <v>351</v>
      </c>
      <c r="B5" s="213" t="s">
        <v>505</v>
      </c>
    </row>
    <row r="6" spans="1:3" x14ac:dyDescent="0.2">
      <c r="A6" s="213" t="s">
        <v>352</v>
      </c>
      <c r="B6" s="213" t="s">
        <v>506</v>
      </c>
    </row>
    <row r="7" spans="1:3" x14ac:dyDescent="0.2">
      <c r="A7" s="213" t="s">
        <v>353</v>
      </c>
      <c r="B7" s="213" t="s">
        <v>507</v>
      </c>
    </row>
    <row r="8" spans="1:3" x14ac:dyDescent="0.2">
      <c r="A8" s="213" t="s">
        <v>354</v>
      </c>
      <c r="B8" s="213" t="s">
        <v>508</v>
      </c>
    </row>
    <row r="9" spans="1:3" x14ac:dyDescent="0.2">
      <c r="A9" s="213" t="s">
        <v>355</v>
      </c>
      <c r="B9" s="213" t="s">
        <v>509</v>
      </c>
    </row>
    <row r="10" spans="1:3" x14ac:dyDescent="0.2">
      <c r="A10" s="213" t="s">
        <v>356</v>
      </c>
      <c r="B10" s="213" t="s">
        <v>510</v>
      </c>
    </row>
    <row r="11" spans="1:3" x14ac:dyDescent="0.2">
      <c r="A11" s="213" t="s">
        <v>357</v>
      </c>
      <c r="B11" s="213" t="s">
        <v>511</v>
      </c>
    </row>
    <row r="12" spans="1:3" x14ac:dyDescent="0.2">
      <c r="A12" s="213" t="s">
        <v>358</v>
      </c>
      <c r="B12" s="213" t="s">
        <v>512</v>
      </c>
    </row>
    <row r="13" spans="1:3" x14ac:dyDescent="0.2">
      <c r="A13" s="213" t="s">
        <v>359</v>
      </c>
      <c r="B13" s="213" t="s">
        <v>513</v>
      </c>
    </row>
    <row r="14" spans="1:3" x14ac:dyDescent="0.2">
      <c r="A14" s="213" t="s">
        <v>360</v>
      </c>
      <c r="B14" s="213" t="s">
        <v>514</v>
      </c>
    </row>
    <row r="15" spans="1:3" x14ac:dyDescent="0.2">
      <c r="A15" s="213" t="s">
        <v>361</v>
      </c>
      <c r="B15" s="213" t="s">
        <v>515</v>
      </c>
    </row>
    <row r="16" spans="1:3" x14ac:dyDescent="0.2">
      <c r="A16" s="213" t="s">
        <v>362</v>
      </c>
      <c r="B16" s="213" t="s">
        <v>516</v>
      </c>
    </row>
    <row r="17" spans="1:2" x14ac:dyDescent="0.2">
      <c r="A17" s="213" t="s">
        <v>363</v>
      </c>
      <c r="B17" s="213" t="s">
        <v>517</v>
      </c>
    </row>
    <row r="18" spans="1:2" x14ac:dyDescent="0.2">
      <c r="A18" s="213" t="s">
        <v>364</v>
      </c>
      <c r="B18" s="213" t="s">
        <v>518</v>
      </c>
    </row>
    <row r="19" spans="1:2" x14ac:dyDescent="0.2">
      <c r="A19" s="213" t="s">
        <v>365</v>
      </c>
      <c r="B19" s="213" t="s">
        <v>519</v>
      </c>
    </row>
    <row r="20" spans="1:2" x14ac:dyDescent="0.2">
      <c r="A20" s="213" t="s">
        <v>366</v>
      </c>
      <c r="B20" s="213" t="s">
        <v>520</v>
      </c>
    </row>
    <row r="21" spans="1:2" x14ac:dyDescent="0.2">
      <c r="A21" s="213" t="s">
        <v>367</v>
      </c>
      <c r="B21" s="213" t="s">
        <v>521</v>
      </c>
    </row>
    <row r="22" spans="1:2" x14ac:dyDescent="0.2">
      <c r="A22" s="213" t="s">
        <v>368</v>
      </c>
      <c r="B22" s="213" t="s">
        <v>522</v>
      </c>
    </row>
    <row r="23" spans="1:2" x14ac:dyDescent="0.2">
      <c r="A23" s="213" t="s">
        <v>523</v>
      </c>
      <c r="B23" s="213" t="s">
        <v>524</v>
      </c>
    </row>
    <row r="24" spans="1:2" x14ac:dyDescent="0.2">
      <c r="A24" s="213" t="s">
        <v>369</v>
      </c>
      <c r="B24" s="213" t="s">
        <v>525</v>
      </c>
    </row>
    <row r="25" spans="1:2" x14ac:dyDescent="0.2">
      <c r="A25" s="213" t="s">
        <v>370</v>
      </c>
      <c r="B25" s="213" t="s">
        <v>526</v>
      </c>
    </row>
    <row r="26" spans="1:2" x14ac:dyDescent="0.2">
      <c r="A26" s="213" t="s">
        <v>371</v>
      </c>
      <c r="B26" s="213" t="s">
        <v>527</v>
      </c>
    </row>
    <row r="27" spans="1:2" x14ac:dyDescent="0.2">
      <c r="A27" s="213" t="s">
        <v>372</v>
      </c>
      <c r="B27" s="213" t="s">
        <v>528</v>
      </c>
    </row>
    <row r="28" spans="1:2" x14ac:dyDescent="0.2">
      <c r="A28" s="213" t="s">
        <v>373</v>
      </c>
      <c r="B28" s="213" t="s">
        <v>529</v>
      </c>
    </row>
    <row r="29" spans="1:2" x14ac:dyDescent="0.2">
      <c r="A29" s="213" t="s">
        <v>374</v>
      </c>
      <c r="B29" s="213" t="s">
        <v>530</v>
      </c>
    </row>
    <row r="30" spans="1:2" x14ac:dyDescent="0.2">
      <c r="A30" s="213" t="s">
        <v>375</v>
      </c>
      <c r="B30" s="213" t="s">
        <v>531</v>
      </c>
    </row>
    <row r="31" spans="1:2" x14ac:dyDescent="0.2">
      <c r="A31" s="213" t="s">
        <v>376</v>
      </c>
      <c r="B31" s="213" t="s">
        <v>532</v>
      </c>
    </row>
    <row r="32" spans="1:2" x14ac:dyDescent="0.2">
      <c r="A32" s="213" t="s">
        <v>533</v>
      </c>
      <c r="B32" s="213" t="s">
        <v>534</v>
      </c>
    </row>
    <row r="33" spans="1:2" x14ac:dyDescent="0.2">
      <c r="A33" s="213" t="s">
        <v>377</v>
      </c>
      <c r="B33" s="213" t="s">
        <v>535</v>
      </c>
    </row>
    <row r="34" spans="1:2" x14ac:dyDescent="0.2">
      <c r="A34" s="213" t="s">
        <v>536</v>
      </c>
      <c r="B34" s="213" t="s">
        <v>537</v>
      </c>
    </row>
    <row r="35" spans="1:2" x14ac:dyDescent="0.2">
      <c r="A35" s="213" t="s">
        <v>538</v>
      </c>
      <c r="B35" s="213" t="s">
        <v>539</v>
      </c>
    </row>
    <row r="36" spans="1:2" x14ac:dyDescent="0.2">
      <c r="A36" s="213" t="s">
        <v>378</v>
      </c>
      <c r="B36" s="213" t="s">
        <v>540</v>
      </c>
    </row>
    <row r="37" spans="1:2" x14ac:dyDescent="0.2">
      <c r="A37" s="213" t="s">
        <v>379</v>
      </c>
      <c r="B37" s="213" t="s">
        <v>541</v>
      </c>
    </row>
    <row r="38" spans="1:2" x14ac:dyDescent="0.2">
      <c r="A38" s="213" t="s">
        <v>380</v>
      </c>
      <c r="B38" s="213" t="s">
        <v>542</v>
      </c>
    </row>
    <row r="39" spans="1:2" x14ac:dyDescent="0.2">
      <c r="A39" s="213" t="s">
        <v>543</v>
      </c>
      <c r="B39" s="213" t="s">
        <v>544</v>
      </c>
    </row>
    <row r="40" spans="1:2" x14ac:dyDescent="0.2">
      <c r="A40" s="213" t="s">
        <v>381</v>
      </c>
      <c r="B40" s="213" t="s">
        <v>545</v>
      </c>
    </row>
    <row r="41" spans="1:2" x14ac:dyDescent="0.2">
      <c r="A41" s="213" t="s">
        <v>382</v>
      </c>
      <c r="B41" s="213" t="s">
        <v>546</v>
      </c>
    </row>
    <row r="42" spans="1:2" x14ac:dyDescent="0.2">
      <c r="A42" s="213" t="s">
        <v>383</v>
      </c>
      <c r="B42" s="213" t="s">
        <v>547</v>
      </c>
    </row>
    <row r="43" spans="1:2" x14ac:dyDescent="0.2">
      <c r="A43" s="213" t="s">
        <v>384</v>
      </c>
      <c r="B43" s="213" t="s">
        <v>548</v>
      </c>
    </row>
    <row r="44" spans="1:2" x14ac:dyDescent="0.2">
      <c r="A44" s="213" t="s">
        <v>385</v>
      </c>
      <c r="B44" s="213" t="s">
        <v>549</v>
      </c>
    </row>
    <row r="45" spans="1:2" x14ac:dyDescent="0.2">
      <c r="A45" s="213" t="s">
        <v>386</v>
      </c>
      <c r="B45" s="213" t="s">
        <v>550</v>
      </c>
    </row>
    <row r="46" spans="1:2" x14ac:dyDescent="0.2">
      <c r="A46" s="213" t="s">
        <v>387</v>
      </c>
      <c r="B46" s="213" t="s">
        <v>551</v>
      </c>
    </row>
    <row r="47" spans="1:2" x14ac:dyDescent="0.2">
      <c r="A47" s="213" t="s">
        <v>388</v>
      </c>
      <c r="B47" s="213" t="s">
        <v>552</v>
      </c>
    </row>
    <row r="48" spans="1:2" x14ac:dyDescent="0.2">
      <c r="A48" s="213" t="s">
        <v>389</v>
      </c>
      <c r="B48" s="213" t="s">
        <v>553</v>
      </c>
    </row>
    <row r="49" spans="1:2" x14ac:dyDescent="0.2">
      <c r="A49" s="213" t="s">
        <v>390</v>
      </c>
      <c r="B49" s="213" t="s">
        <v>554</v>
      </c>
    </row>
    <row r="50" spans="1:2" x14ac:dyDescent="0.2">
      <c r="A50" s="213" t="s">
        <v>391</v>
      </c>
      <c r="B50" s="213" t="s">
        <v>555</v>
      </c>
    </row>
    <row r="51" spans="1:2" x14ac:dyDescent="0.2">
      <c r="A51" s="213" t="s">
        <v>392</v>
      </c>
      <c r="B51" s="213" t="s">
        <v>556</v>
      </c>
    </row>
    <row r="52" spans="1:2" x14ac:dyDescent="0.2">
      <c r="A52" s="213" t="s">
        <v>394</v>
      </c>
      <c r="B52" s="213" t="s">
        <v>558</v>
      </c>
    </row>
    <row r="53" spans="1:2" x14ac:dyDescent="0.2">
      <c r="A53" s="213" t="s">
        <v>395</v>
      </c>
      <c r="B53" s="213" t="s">
        <v>559</v>
      </c>
    </row>
    <row r="54" spans="1:2" x14ac:dyDescent="0.2">
      <c r="A54" s="213" t="s">
        <v>396</v>
      </c>
      <c r="B54" s="213" t="s">
        <v>560</v>
      </c>
    </row>
    <row r="55" spans="1:2" x14ac:dyDescent="0.2">
      <c r="A55" s="213" t="s">
        <v>397</v>
      </c>
      <c r="B55" s="213" t="s">
        <v>561</v>
      </c>
    </row>
    <row r="56" spans="1:2" x14ac:dyDescent="0.2">
      <c r="A56" s="213" t="s">
        <v>398</v>
      </c>
      <c r="B56" s="213" t="s">
        <v>562</v>
      </c>
    </row>
    <row r="57" spans="1:2" x14ac:dyDescent="0.2">
      <c r="A57" s="213" t="s">
        <v>399</v>
      </c>
      <c r="B57" s="213" t="s">
        <v>563</v>
      </c>
    </row>
    <row r="58" spans="1:2" x14ac:dyDescent="0.2">
      <c r="A58" s="213" t="s">
        <v>400</v>
      </c>
      <c r="B58" s="213" t="s">
        <v>564</v>
      </c>
    </row>
    <row r="59" spans="1:2" x14ac:dyDescent="0.2">
      <c r="A59" s="213" t="s">
        <v>401</v>
      </c>
      <c r="B59" s="213" t="s">
        <v>565</v>
      </c>
    </row>
    <row r="60" spans="1:2" x14ac:dyDescent="0.2">
      <c r="A60" s="213" t="s">
        <v>402</v>
      </c>
      <c r="B60" s="213" t="s">
        <v>566</v>
      </c>
    </row>
    <row r="61" spans="1:2" x14ac:dyDescent="0.2">
      <c r="A61" s="213" t="s">
        <v>403</v>
      </c>
      <c r="B61" s="213" t="s">
        <v>567</v>
      </c>
    </row>
    <row r="62" spans="1:2" x14ac:dyDescent="0.2">
      <c r="A62" s="213" t="s">
        <v>404</v>
      </c>
      <c r="B62" s="213" t="s">
        <v>568</v>
      </c>
    </row>
    <row r="63" spans="1:2" x14ac:dyDescent="0.2">
      <c r="A63" s="213" t="s">
        <v>405</v>
      </c>
      <c r="B63" s="213" t="s">
        <v>569</v>
      </c>
    </row>
    <row r="64" spans="1:2" x14ac:dyDescent="0.2">
      <c r="A64" s="213" t="s">
        <v>406</v>
      </c>
      <c r="B64" s="213" t="s">
        <v>570</v>
      </c>
    </row>
    <row r="65" spans="1:2" x14ac:dyDescent="0.2">
      <c r="A65" s="213" t="s">
        <v>407</v>
      </c>
      <c r="B65" s="213" t="s">
        <v>571</v>
      </c>
    </row>
    <row r="66" spans="1:2" x14ac:dyDescent="0.2">
      <c r="A66" s="213" t="s">
        <v>408</v>
      </c>
      <c r="B66" s="213" t="s">
        <v>572</v>
      </c>
    </row>
    <row r="67" spans="1:2" x14ac:dyDescent="0.2">
      <c r="A67" s="213" t="s">
        <v>409</v>
      </c>
      <c r="B67" s="213" t="s">
        <v>573</v>
      </c>
    </row>
    <row r="68" spans="1:2" x14ac:dyDescent="0.2">
      <c r="A68" s="213" t="s">
        <v>410</v>
      </c>
      <c r="B68" s="213" t="s">
        <v>574</v>
      </c>
    </row>
    <row r="69" spans="1:2" x14ac:dyDescent="0.2">
      <c r="A69" s="213" t="s">
        <v>411</v>
      </c>
      <c r="B69" s="213" t="s">
        <v>575</v>
      </c>
    </row>
    <row r="70" spans="1:2" x14ac:dyDescent="0.2">
      <c r="A70" s="213" t="s">
        <v>412</v>
      </c>
      <c r="B70" s="213" t="s">
        <v>576</v>
      </c>
    </row>
    <row r="71" spans="1:2" x14ac:dyDescent="0.2">
      <c r="A71" s="213" t="s">
        <v>413</v>
      </c>
      <c r="B71" s="213" t="s">
        <v>577</v>
      </c>
    </row>
    <row r="72" spans="1:2" x14ac:dyDescent="0.2">
      <c r="A72" s="213" t="s">
        <v>414</v>
      </c>
      <c r="B72" s="213" t="s">
        <v>578</v>
      </c>
    </row>
    <row r="73" spans="1:2" x14ac:dyDescent="0.2">
      <c r="A73" s="213" t="s">
        <v>415</v>
      </c>
      <c r="B73" s="213" t="s">
        <v>579</v>
      </c>
    </row>
    <row r="74" spans="1:2" x14ac:dyDescent="0.2">
      <c r="A74" s="213" t="s">
        <v>416</v>
      </c>
      <c r="B74" s="213" t="s">
        <v>580</v>
      </c>
    </row>
    <row r="75" spans="1:2" x14ac:dyDescent="0.2">
      <c r="A75" s="213" t="s">
        <v>417</v>
      </c>
      <c r="B75" s="213" t="s">
        <v>581</v>
      </c>
    </row>
    <row r="76" spans="1:2" x14ac:dyDescent="0.2">
      <c r="A76" s="213" t="s">
        <v>418</v>
      </c>
      <c r="B76" s="213" t="s">
        <v>582</v>
      </c>
    </row>
    <row r="77" spans="1:2" x14ac:dyDescent="0.2">
      <c r="A77" s="213" t="s">
        <v>419</v>
      </c>
      <c r="B77" s="213" t="s">
        <v>583</v>
      </c>
    </row>
    <row r="78" spans="1:2" x14ac:dyDescent="0.2">
      <c r="A78" s="213" t="s">
        <v>420</v>
      </c>
      <c r="B78" s="213" t="s">
        <v>584</v>
      </c>
    </row>
    <row r="79" spans="1:2" x14ac:dyDescent="0.2">
      <c r="A79" s="213" t="s">
        <v>421</v>
      </c>
      <c r="B79" s="213" t="s">
        <v>585</v>
      </c>
    </row>
    <row r="80" spans="1:2" x14ac:dyDescent="0.2">
      <c r="A80" s="213" t="s">
        <v>422</v>
      </c>
      <c r="B80" s="213" t="s">
        <v>586</v>
      </c>
    </row>
    <row r="81" spans="1:2" x14ac:dyDescent="0.2">
      <c r="A81" s="213" t="s">
        <v>423</v>
      </c>
      <c r="B81" s="213" t="s">
        <v>587</v>
      </c>
    </row>
    <row r="82" spans="1:2" x14ac:dyDescent="0.2">
      <c r="A82" s="213" t="s">
        <v>424</v>
      </c>
      <c r="B82" s="213" t="s">
        <v>588</v>
      </c>
    </row>
    <row r="83" spans="1:2" x14ac:dyDescent="0.2">
      <c r="A83" s="213" t="s">
        <v>425</v>
      </c>
      <c r="B83" s="213" t="s">
        <v>589</v>
      </c>
    </row>
    <row r="84" spans="1:2" x14ac:dyDescent="0.2">
      <c r="A84" s="213" t="s">
        <v>426</v>
      </c>
      <c r="B84" s="213" t="s">
        <v>590</v>
      </c>
    </row>
    <row r="85" spans="1:2" x14ac:dyDescent="0.2">
      <c r="A85" s="213" t="s">
        <v>427</v>
      </c>
      <c r="B85" s="213" t="s">
        <v>591</v>
      </c>
    </row>
    <row r="86" spans="1:2" x14ac:dyDescent="0.2">
      <c r="A86" s="213" t="s">
        <v>428</v>
      </c>
      <c r="B86" s="213" t="s">
        <v>592</v>
      </c>
    </row>
    <row r="87" spans="1:2" x14ac:dyDescent="0.2">
      <c r="A87" s="213" t="s">
        <v>429</v>
      </c>
      <c r="B87" s="213" t="s">
        <v>593</v>
      </c>
    </row>
    <row r="88" spans="1:2" x14ac:dyDescent="0.2">
      <c r="A88" s="213" t="s">
        <v>430</v>
      </c>
      <c r="B88" s="213" t="s">
        <v>594</v>
      </c>
    </row>
    <row r="89" spans="1:2" x14ac:dyDescent="0.2">
      <c r="A89" s="213" t="s">
        <v>431</v>
      </c>
      <c r="B89" s="213" t="s">
        <v>595</v>
      </c>
    </row>
    <row r="90" spans="1:2" x14ac:dyDescent="0.2">
      <c r="A90" s="213" t="s">
        <v>432</v>
      </c>
      <c r="B90" s="213" t="s">
        <v>596</v>
      </c>
    </row>
    <row r="91" spans="1:2" x14ac:dyDescent="0.2">
      <c r="A91" s="213" t="s">
        <v>433</v>
      </c>
      <c r="B91" s="213" t="s">
        <v>597</v>
      </c>
    </row>
    <row r="92" spans="1:2" x14ac:dyDescent="0.2">
      <c r="A92" s="213" t="s">
        <v>434</v>
      </c>
      <c r="B92" s="213" t="s">
        <v>598</v>
      </c>
    </row>
    <row r="93" spans="1:2" x14ac:dyDescent="0.2">
      <c r="A93" s="213" t="s">
        <v>435</v>
      </c>
      <c r="B93" s="213" t="s">
        <v>599</v>
      </c>
    </row>
    <row r="94" spans="1:2" x14ac:dyDescent="0.2">
      <c r="A94" s="213" t="s">
        <v>436</v>
      </c>
      <c r="B94" s="213" t="s">
        <v>600</v>
      </c>
    </row>
    <row r="95" spans="1:2" x14ac:dyDescent="0.2">
      <c r="A95" s="213" t="s">
        <v>437</v>
      </c>
      <c r="B95" s="213" t="s">
        <v>601</v>
      </c>
    </row>
    <row r="96" spans="1:2" x14ac:dyDescent="0.2">
      <c r="A96" s="213" t="s">
        <v>438</v>
      </c>
      <c r="B96" s="213" t="s">
        <v>602</v>
      </c>
    </row>
    <row r="97" spans="1:2" x14ac:dyDescent="0.2">
      <c r="A97" s="213" t="s">
        <v>439</v>
      </c>
      <c r="B97" s="213" t="s">
        <v>603</v>
      </c>
    </row>
    <row r="98" spans="1:2" x14ac:dyDescent="0.2">
      <c r="A98" s="213" t="s">
        <v>440</v>
      </c>
      <c r="B98" s="213" t="s">
        <v>604</v>
      </c>
    </row>
    <row r="99" spans="1:2" x14ac:dyDescent="0.2">
      <c r="A99" s="213" t="s">
        <v>441</v>
      </c>
      <c r="B99" s="213" t="s">
        <v>605</v>
      </c>
    </row>
    <row r="100" spans="1:2" x14ac:dyDescent="0.2">
      <c r="A100" s="213" t="s">
        <v>442</v>
      </c>
      <c r="B100" s="213" t="s">
        <v>606</v>
      </c>
    </row>
    <row r="101" spans="1:2" x14ac:dyDescent="0.2">
      <c r="A101" s="213" t="s">
        <v>443</v>
      </c>
      <c r="B101" s="213" t="s">
        <v>607</v>
      </c>
    </row>
    <row r="102" spans="1:2" x14ac:dyDescent="0.2">
      <c r="A102" s="213" t="s">
        <v>444</v>
      </c>
      <c r="B102" s="213" t="s">
        <v>608</v>
      </c>
    </row>
    <row r="103" spans="1:2" x14ac:dyDescent="0.2">
      <c r="A103" s="213" t="s">
        <v>609</v>
      </c>
      <c r="B103" s="213" t="s">
        <v>610</v>
      </c>
    </row>
    <row r="104" spans="1:2" x14ac:dyDescent="0.2">
      <c r="A104" s="213" t="s">
        <v>445</v>
      </c>
      <c r="B104" s="213" t="s">
        <v>611</v>
      </c>
    </row>
    <row r="105" spans="1:2" x14ac:dyDescent="0.2">
      <c r="A105" s="213" t="s">
        <v>446</v>
      </c>
      <c r="B105" s="213" t="s">
        <v>612</v>
      </c>
    </row>
    <row r="106" spans="1:2" x14ac:dyDescent="0.2">
      <c r="A106" s="213" t="s">
        <v>447</v>
      </c>
      <c r="B106" s="213" t="s">
        <v>613</v>
      </c>
    </row>
    <row r="107" spans="1:2" x14ac:dyDescent="0.2">
      <c r="A107" s="213" t="s">
        <v>448</v>
      </c>
      <c r="B107" s="213" t="s">
        <v>614</v>
      </c>
    </row>
    <row r="108" spans="1:2" x14ac:dyDescent="0.2">
      <c r="A108" s="213" t="s">
        <v>449</v>
      </c>
      <c r="B108" s="213" t="s">
        <v>615</v>
      </c>
    </row>
    <row r="109" spans="1:2" x14ac:dyDescent="0.2">
      <c r="A109" s="213" t="s">
        <v>450</v>
      </c>
      <c r="B109" s="213" t="s">
        <v>616</v>
      </c>
    </row>
    <row r="110" spans="1:2" x14ac:dyDescent="0.2">
      <c r="A110" s="213" t="s">
        <v>451</v>
      </c>
      <c r="B110" s="213" t="s">
        <v>617</v>
      </c>
    </row>
    <row r="111" spans="1:2" x14ac:dyDescent="0.2">
      <c r="A111" s="213" t="s">
        <v>452</v>
      </c>
      <c r="B111" s="213" t="s">
        <v>453</v>
      </c>
    </row>
    <row r="112" spans="1:2" x14ac:dyDescent="0.2">
      <c r="A112" s="213" t="s">
        <v>454</v>
      </c>
      <c r="B112" s="213" t="s">
        <v>618</v>
      </c>
    </row>
    <row r="113" spans="1:2" x14ac:dyDescent="0.2">
      <c r="A113" s="213" t="s">
        <v>455</v>
      </c>
      <c r="B113" s="213" t="s">
        <v>619</v>
      </c>
    </row>
    <row r="114" spans="1:2" x14ac:dyDescent="0.2">
      <c r="A114" s="213" t="s">
        <v>456</v>
      </c>
      <c r="B114" s="213" t="s">
        <v>620</v>
      </c>
    </row>
    <row r="115" spans="1:2" x14ac:dyDescent="0.2">
      <c r="A115" s="213" t="s">
        <v>457</v>
      </c>
      <c r="B115" s="213" t="s">
        <v>621</v>
      </c>
    </row>
    <row r="116" spans="1:2" x14ac:dyDescent="0.2">
      <c r="A116" s="213" t="s">
        <v>458</v>
      </c>
      <c r="B116" s="213" t="s">
        <v>622</v>
      </c>
    </row>
    <row r="117" spans="1:2" x14ac:dyDescent="0.2">
      <c r="A117" s="213" t="s">
        <v>459</v>
      </c>
      <c r="B117" s="213" t="s">
        <v>623</v>
      </c>
    </row>
    <row r="118" spans="1:2" x14ac:dyDescent="0.2">
      <c r="A118" s="213" t="s">
        <v>460</v>
      </c>
      <c r="B118" s="213" t="s">
        <v>624</v>
      </c>
    </row>
    <row r="119" spans="1:2" x14ac:dyDescent="0.2">
      <c r="A119" s="213" t="s">
        <v>461</v>
      </c>
      <c r="B119" s="213" t="s">
        <v>626</v>
      </c>
    </row>
    <row r="120" spans="1:2" x14ac:dyDescent="0.2">
      <c r="A120" s="213" t="s">
        <v>462</v>
      </c>
      <c r="B120" s="213" t="s">
        <v>627</v>
      </c>
    </row>
    <row r="121" spans="1:2" x14ac:dyDescent="0.2">
      <c r="A121" s="213" t="s">
        <v>463</v>
      </c>
      <c r="B121" s="213" t="s">
        <v>628</v>
      </c>
    </row>
    <row r="122" spans="1:2" x14ac:dyDescent="0.2">
      <c r="A122" s="213" t="s">
        <v>464</v>
      </c>
      <c r="B122" s="213" t="s">
        <v>629</v>
      </c>
    </row>
    <row r="123" spans="1:2" x14ac:dyDescent="0.2">
      <c r="A123" s="213" t="s">
        <v>465</v>
      </c>
      <c r="B123" s="213" t="s">
        <v>630</v>
      </c>
    </row>
    <row r="124" spans="1:2" x14ac:dyDescent="0.2">
      <c r="A124" s="213" t="s">
        <v>466</v>
      </c>
      <c r="B124" s="213" t="s">
        <v>631</v>
      </c>
    </row>
    <row r="125" spans="1:2" x14ac:dyDescent="0.2">
      <c r="A125" s="213" t="s">
        <v>467</v>
      </c>
      <c r="B125" s="213" t="s">
        <v>632</v>
      </c>
    </row>
    <row r="126" spans="1:2" x14ac:dyDescent="0.2">
      <c r="A126" s="213" t="s">
        <v>468</v>
      </c>
      <c r="B126" s="213" t="s">
        <v>633</v>
      </c>
    </row>
    <row r="127" spans="1:2" x14ac:dyDescent="0.2">
      <c r="A127" s="213" t="s">
        <v>469</v>
      </c>
      <c r="B127" s="213" t="s">
        <v>634</v>
      </c>
    </row>
    <row r="128" spans="1:2" x14ac:dyDescent="0.2">
      <c r="A128" s="213" t="s">
        <v>470</v>
      </c>
      <c r="B128" s="213" t="s">
        <v>635</v>
      </c>
    </row>
    <row r="129" spans="1:2" x14ac:dyDescent="0.2">
      <c r="A129" s="213" t="s">
        <v>471</v>
      </c>
      <c r="B129" s="213" t="s">
        <v>636</v>
      </c>
    </row>
    <row r="130" spans="1:2" x14ac:dyDescent="0.2">
      <c r="A130" s="213" t="s">
        <v>472</v>
      </c>
      <c r="B130" s="213" t="s">
        <v>637</v>
      </c>
    </row>
    <row r="131" spans="1:2" x14ac:dyDescent="0.2">
      <c r="A131" s="213" t="s">
        <v>473</v>
      </c>
      <c r="B131" s="213" t="s">
        <v>638</v>
      </c>
    </row>
    <row r="132" spans="1:2" x14ac:dyDescent="0.2">
      <c r="A132" s="213" t="s">
        <v>474</v>
      </c>
      <c r="B132" s="213" t="s">
        <v>639</v>
      </c>
    </row>
    <row r="133" spans="1:2" x14ac:dyDescent="0.2">
      <c r="A133" s="213" t="s">
        <v>475</v>
      </c>
      <c r="B133" s="213" t="s">
        <v>640</v>
      </c>
    </row>
    <row r="134" spans="1:2" x14ac:dyDescent="0.2">
      <c r="A134" s="213" t="s">
        <v>641</v>
      </c>
      <c r="B134" s="213" t="s">
        <v>642</v>
      </c>
    </row>
    <row r="135" spans="1:2" x14ac:dyDescent="0.2">
      <c r="A135" s="213" t="s">
        <v>476</v>
      </c>
      <c r="B135" s="213" t="s">
        <v>643</v>
      </c>
    </row>
    <row r="136" spans="1:2" x14ac:dyDescent="0.2">
      <c r="A136" s="213" t="s">
        <v>477</v>
      </c>
      <c r="B136" s="213" t="s">
        <v>644</v>
      </c>
    </row>
    <row r="137" spans="1:2" x14ac:dyDescent="0.2">
      <c r="A137" s="213" t="s">
        <v>478</v>
      </c>
      <c r="B137" s="213" t="s">
        <v>645</v>
      </c>
    </row>
    <row r="138" spans="1:2" x14ac:dyDescent="0.2">
      <c r="A138" s="213" t="s">
        <v>479</v>
      </c>
      <c r="B138" s="213" t="s">
        <v>646</v>
      </c>
    </row>
    <row r="139" spans="1:2" x14ac:dyDescent="0.2">
      <c r="A139" s="213" t="s">
        <v>480</v>
      </c>
      <c r="B139" s="213" t="s">
        <v>647</v>
      </c>
    </row>
    <row r="140" spans="1:2" x14ac:dyDescent="0.2">
      <c r="A140" s="213" t="s">
        <v>481</v>
      </c>
      <c r="B140" s="213" t="s">
        <v>648</v>
      </c>
    </row>
    <row r="141" spans="1:2" x14ac:dyDescent="0.2">
      <c r="A141" s="213" t="s">
        <v>482</v>
      </c>
      <c r="B141" s="213" t="s">
        <v>649</v>
      </c>
    </row>
    <row r="142" spans="1:2" x14ac:dyDescent="0.2">
      <c r="A142" s="213" t="s">
        <v>483</v>
      </c>
      <c r="B142" s="213" t="s">
        <v>650</v>
      </c>
    </row>
    <row r="143" spans="1:2" x14ac:dyDescent="0.2">
      <c r="A143" s="213" t="s">
        <v>484</v>
      </c>
      <c r="B143" s="213" t="s">
        <v>651</v>
      </c>
    </row>
    <row r="144" spans="1:2" x14ac:dyDescent="0.2">
      <c r="A144" s="213" t="s">
        <v>485</v>
      </c>
      <c r="B144" s="213" t="s">
        <v>652</v>
      </c>
    </row>
    <row r="145" spans="1:2" x14ac:dyDescent="0.2">
      <c r="A145" s="213" t="s">
        <v>486</v>
      </c>
      <c r="B145" s="213" t="s">
        <v>653</v>
      </c>
    </row>
    <row r="146" spans="1:2" x14ac:dyDescent="0.2">
      <c r="A146" s="213" t="s">
        <v>487</v>
      </c>
      <c r="B146" s="213" t="s">
        <v>654</v>
      </c>
    </row>
    <row r="147" spans="1:2" x14ac:dyDescent="0.2">
      <c r="A147" s="213" t="s">
        <v>488</v>
      </c>
      <c r="B147" s="213" t="s">
        <v>655</v>
      </c>
    </row>
    <row r="148" spans="1:2" x14ac:dyDescent="0.2">
      <c r="A148" s="213" t="s">
        <v>489</v>
      </c>
      <c r="B148" s="213" t="s">
        <v>656</v>
      </c>
    </row>
    <row r="149" spans="1:2" x14ac:dyDescent="0.2">
      <c r="A149" s="213" t="s">
        <v>490</v>
      </c>
      <c r="B149" s="213" t="s">
        <v>657</v>
      </c>
    </row>
    <row r="150" spans="1:2" x14ac:dyDescent="0.2">
      <c r="A150" s="213" t="s">
        <v>658</v>
      </c>
      <c r="B150" s="213" t="s">
        <v>659</v>
      </c>
    </row>
    <row r="151" spans="1:2" x14ac:dyDescent="0.2">
      <c r="A151" s="213" t="s">
        <v>660</v>
      </c>
      <c r="B151" s="213" t="s">
        <v>661</v>
      </c>
    </row>
    <row r="152" spans="1:2" x14ac:dyDescent="0.2">
      <c r="A152" s="213" t="s">
        <v>492</v>
      </c>
      <c r="B152" s="213" t="s">
        <v>662</v>
      </c>
    </row>
    <row r="153" spans="1:2" x14ac:dyDescent="0.2">
      <c r="A153" s="213" t="s">
        <v>663</v>
      </c>
      <c r="B153" s="213" t="s">
        <v>664</v>
      </c>
    </row>
    <row r="154" spans="1:2" x14ac:dyDescent="0.2">
      <c r="A154" s="213" t="s">
        <v>493</v>
      </c>
      <c r="B154" s="213" t="s">
        <v>665</v>
      </c>
    </row>
    <row r="155" spans="1:2" x14ac:dyDescent="0.2">
      <c r="A155" s="213" t="s">
        <v>666</v>
      </c>
      <c r="B155" s="213" t="s">
        <v>667</v>
      </c>
    </row>
    <row r="156" spans="1:2" x14ac:dyDescent="0.2">
      <c r="A156" s="213" t="s">
        <v>494</v>
      </c>
      <c r="B156" s="213" t="s">
        <v>668</v>
      </c>
    </row>
    <row r="157" spans="1:2" x14ac:dyDescent="0.2">
      <c r="A157" s="213" t="s">
        <v>495</v>
      </c>
      <c r="B157" s="213" t="s">
        <v>669</v>
      </c>
    </row>
    <row r="158" spans="1:2" x14ac:dyDescent="0.2">
      <c r="A158" s="213" t="s">
        <v>496</v>
      </c>
      <c r="B158" s="213" t="s">
        <v>670</v>
      </c>
    </row>
    <row r="159" spans="1:2" x14ac:dyDescent="0.2">
      <c r="A159" s="213" t="s">
        <v>497</v>
      </c>
      <c r="B159" s="213" t="s">
        <v>671</v>
      </c>
    </row>
    <row r="160" spans="1:2" x14ac:dyDescent="0.2">
      <c r="A160" s="213" t="s">
        <v>672</v>
      </c>
      <c r="B160" s="213" t="s">
        <v>673</v>
      </c>
    </row>
    <row r="161" spans="1:2" x14ac:dyDescent="0.2">
      <c r="A161" s="213" t="s">
        <v>674</v>
      </c>
      <c r="B161" s="213" t="s">
        <v>675</v>
      </c>
    </row>
    <row r="162" spans="1:2" x14ac:dyDescent="0.2">
      <c r="A162" s="213" t="s">
        <v>676</v>
      </c>
      <c r="B162" s="213" t="s">
        <v>677</v>
      </c>
    </row>
    <row r="163" spans="1:2" x14ac:dyDescent="0.2">
      <c r="A163" s="213" t="s">
        <v>678</v>
      </c>
      <c r="B163" s="213" t="s">
        <v>679</v>
      </c>
    </row>
    <row r="164" spans="1:2" x14ac:dyDescent="0.2">
      <c r="A164" s="213" t="s">
        <v>680</v>
      </c>
      <c r="B164" s="213" t="s">
        <v>681</v>
      </c>
    </row>
    <row r="165" spans="1:2" x14ac:dyDescent="0.2">
      <c r="A165" s="213" t="s">
        <v>682</v>
      </c>
      <c r="B165" s="213" t="s">
        <v>683</v>
      </c>
    </row>
    <row r="166" spans="1:2" x14ac:dyDescent="0.2">
      <c r="A166" s="213" t="s">
        <v>498</v>
      </c>
      <c r="B166" s="213" t="s">
        <v>684</v>
      </c>
    </row>
    <row r="167" spans="1:2" x14ac:dyDescent="0.2">
      <c r="A167" s="213" t="s">
        <v>499</v>
      </c>
      <c r="B167" s="213" t="s">
        <v>685</v>
      </c>
    </row>
    <row r="168" spans="1:2" x14ac:dyDescent="0.2">
      <c r="A168" s="213" t="s">
        <v>500</v>
      </c>
      <c r="B168" s="213" t="s">
        <v>686</v>
      </c>
    </row>
    <row r="169" spans="1:2" x14ac:dyDescent="0.2">
      <c r="A169" s="213" t="s">
        <v>687</v>
      </c>
      <c r="B169" s="213" t="s">
        <v>688</v>
      </c>
    </row>
    <row r="170" spans="1:2" x14ac:dyDescent="0.2">
      <c r="A170" s="213" t="s">
        <v>501</v>
      </c>
      <c r="B170" s="213" t="s">
        <v>689</v>
      </c>
    </row>
    <row r="171" spans="1:2" x14ac:dyDescent="0.2">
      <c r="A171" s="213" t="s">
        <v>690</v>
      </c>
      <c r="B171" s="213" t="s">
        <v>691</v>
      </c>
    </row>
    <row r="172" spans="1:2" x14ac:dyDescent="0.2">
      <c r="A172" s="213" t="s">
        <v>692</v>
      </c>
      <c r="B172" s="213" t="s">
        <v>693</v>
      </c>
    </row>
    <row r="173" spans="1:2" x14ac:dyDescent="0.2">
      <c r="A173" s="213" t="s">
        <v>694</v>
      </c>
      <c r="B173" s="213" t="s">
        <v>695</v>
      </c>
    </row>
    <row r="174" spans="1:2" x14ac:dyDescent="0.2">
      <c r="A174" s="213" t="s">
        <v>696</v>
      </c>
      <c r="B174" s="213" t="s">
        <v>697</v>
      </c>
    </row>
    <row r="175" spans="1:2" x14ac:dyDescent="0.2">
      <c r="A175" s="213" t="s">
        <v>698</v>
      </c>
      <c r="B175" s="213" t="s">
        <v>699</v>
      </c>
    </row>
    <row r="176" spans="1:2" x14ac:dyDescent="0.2">
      <c r="A176" s="213" t="s">
        <v>502</v>
      </c>
      <c r="B176" s="213" t="s">
        <v>700</v>
      </c>
    </row>
    <row r="177" spans="1:2" x14ac:dyDescent="0.2">
      <c r="A177" s="213" t="s">
        <v>503</v>
      </c>
      <c r="B177" s="213" t="s">
        <v>701</v>
      </c>
    </row>
    <row r="178" spans="1:2" x14ac:dyDescent="0.2">
      <c r="A178" s="213" t="s">
        <v>504</v>
      </c>
      <c r="B178" s="213" t="s">
        <v>702</v>
      </c>
    </row>
    <row r="179" spans="1:2" x14ac:dyDescent="0.2">
      <c r="A179" s="213" t="s">
        <v>703</v>
      </c>
      <c r="B179" s="213" t="s">
        <v>704</v>
      </c>
    </row>
  </sheetData>
  <hyperlinks>
    <hyperlink ref="C1" location="Indice!A1" display="Índice" xr:uid="{00000000-0004-0000-2D00-000000000000}"/>
  </hyperlinks>
  <printOptions horizontalCentered="1"/>
  <pageMargins left="0.31496062992125984" right="0.70866141732283472" top="0.74803149606299213" bottom="0.74803149606299213" header="0.31496062992125984" footer="0.31496062992125984"/>
  <pageSetup paperSize="9" fitToHeight="0" orientation="portrait" r:id="rId1"/>
</worksheet>
</file>

<file path=_xmlsignatures/_rels/origin1.sigs.rels><?xml version="1.0" encoding="UTF-8" standalone="yes"?>
<Relationships xmlns="http://schemas.openxmlformats.org/package/2006/relationships"><Relationship Id="rId3" Type="http://schemas.openxmlformats.org/package/2006/relationships/digital-signature/signature" Target="sig1.xml"/><Relationship Id="rId2" Type="http://schemas.openxmlformats.org/package/2006/relationships/digital-signature/signature" Target="sig4.xml"/><Relationship Id="rId1" Type="http://schemas.openxmlformats.org/package/2006/relationships/digital-signature/signature" Target="sig3.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nyjoT4Tn/zowSvYnXG01kJWJmaMENru/X4WWiz2SdOM=</DigestValue>
    </Reference>
    <Reference Type="http://www.w3.org/2000/09/xmldsig#Object" URI="#idOfficeObject">
      <DigestMethod Algorithm="http://www.w3.org/2001/04/xmlenc#sha256"/>
      <DigestValue>Xo8SV3rp54kJTvO9CRxI2WJTHGN4VgeXMpNZDOPWswM=</DigestValue>
    </Reference>
    <Reference Type="http://uri.etsi.org/01903#SignedProperties" URI="#idSignedProperties">
      <Transforms>
        <Transform Algorithm="http://www.w3.org/TR/2001/REC-xml-c14n-20010315"/>
      </Transforms>
      <DigestMethod Algorithm="http://www.w3.org/2001/04/xmlenc#sha256"/>
      <DigestValue>w/yOZiTYns8aZZSgJfG+twI0lDCyTHSmLhHqJRZRqNk=</DigestValue>
    </Reference>
    <Reference Type="http://www.w3.org/2000/09/xmldsig#Object" URI="#idValidSigLnImg">
      <DigestMethod Algorithm="http://www.w3.org/2001/04/xmlenc#sha256"/>
      <DigestValue>F9CmWi3XHpwuA8RTfk23Lr8/zKMoLO9YujUSfhBHZaY=</DigestValue>
    </Reference>
    <Reference Type="http://www.w3.org/2000/09/xmldsig#Object" URI="#idInvalidSigLnImg">
      <DigestMethod Algorithm="http://www.w3.org/2001/04/xmlenc#sha256"/>
      <DigestValue>jHbyRwfsc02/fQZytM+LEHd9JrqBMODHS5t2iZdFpZc=</DigestValue>
    </Reference>
  </SignedInfo>
  <SignatureValue>BbXBUOIQP24erQhp9xIBTTlKyXHL5bpdJRyrsv+2nh2DzBRqwhkMae36Hc9hFjfxrYbf5kXvXChp
Xi//A14wPrxj2X33G3UrqfBIVwru7tg0UV/54pUl94GtJWKwJ58QTZ+hZDRkzzw26oX/b+BbbwUl
bi/BrCIOV5H5UQlXG/abXf9Bk3uN5L/unVCUDbz50Og/nbPL40gyqrSGfawunMJukWPNdCvOT8KL
L8O6tDbm4XeJAIk8oq6Btn7F5PT/K2YDxLLVF44Xr3dEa2Ul617Tovnuo3ka9i26LWH+DlbgTO8+
nUeJBQeZB6/SrzKviwCKboMyTGES0371br/wAA==</SignatureValue>
  <KeyInfo>
    <X509Data>
      <X509Certificate>MIIIHDCCBgSgAwIBAgITXAAAm2SP997kfgEFUQAAAACbZDANBgkqhkiG9w0BAQsFADBXMRcwFQYDVQQFEw5SVUMgODAwODA2MTAtNzEVMBMGA1UEChMMQ09ERTEwMCBTLkEuMQswCQYDVQQGEwJQWTEYMBYGA1UEAxMPQ0EtQ09ERTEwMCBTLkEuMB4XDTIxMTEwODIwMDMzMFoXDTIzMTEwODIwMDMzMFowga0xKTAnBgNVBAMTIExPVVJERVMgQ0VDSUxJQSBWSUxMQUxCQSBDQVJET1pPMRcwFQYDVQQKEw5QRVJTT05BIEZJU0lDQTELMAkGA1UEBhMCUFkxGDAWBgNVBCoTD0xPVVJERVMgQ0VDSUxJQTEZMBcGA1UEBBMQVklMTEFMQkEgQ0FSRE9aTzESMBAGA1UEBRMJQ0k0OTk5MzM5MREwDwYDVQQLEwhGSVJNQSBGMjCCASIwDQYJKoZIhvcNAQEBBQADggEPADCCAQoCggEBALLf7MxSr85Jtps2x5JMSLiUTULR1NHfEef2D091H3F3NkbAFY/4hPYZYvXPQBytDzMu6T7hUqRASoPtYuYFdRLVBmS2TMdTTIAPJP8fLhi5aBLCi7oZXRfTajWR/YkHMaYHPYdqd4r3poOsOibFxWGc8S68UhZtHmnL4hnSMS1BzmKwnCegLE5xyVAYBcLQJjOBVyGSJWua9Iz3FbO8J1a4q5ZNpQ4IqL+KbWP3O/M491G3iJh93797Med4MWQLa55j9AEFjqAmVrpLhQWkapGSzLfr/jaWaRL9DuBWABmVhgSKHIL+Uev/YNBgGAXa2wGACTKALEiamXrBCiqcO60CAwEAAaOCA4gwggOEMA4GA1UdDwEB/wQEAwIF4DAMBgNVHRMBAf8EAjAAMCAGA1UdJQEB/wQWMBQGCCsGAQUFBwMCBggrBgEFBQcDBDAdBgNVHQ4EFgQUeuNgt1ncdPb1hozmxPcbJxYo01g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KQYDVR0RBCIwIIEeTE9VUkRFUy5WSUxMQUxCQUBHVkNPUlAuQ09NLlBZMA0GCSqGSIb3DQEBCwUAA4ICAQBbNF+MK3kT2G8URpE8HOKWPkWjzMr/yfrnwxR+dfbPoxK9BnPtldSidAjKkS5kkdRtGVwIjd4H2xvWIn5sX5X2UTJxAJRMYfPFpngeZnaIxrZePd8OMUqd3Gxw4yfhT1r44/B4z0NCbp79wZiBNXXIZzyVd3kM4xRnqRoRKawAKYX0PIORIIa9v16rVOgtbrpi8Vtm/b/F491h9zcH4vTwOaw/12IdaW4nPg90/nmP2iIiDduSzL7JGrbfTMmLCT9Z2RISWcD/2WsI+swKgPKeQDo1+fJDZiHhsBWy7Cx0cyjhjTmupBcUvvdIccnSIujkrgAFtN5FTlHBCBO3YyQ5TaQAs/6HcPk8Kn/R6EAKdCCicgqFQmJNf9QUQR7NyNwY/7J/Vla0gQNRhiVeGalZ2iWzkbUrd4sD8WWc5hAWosz2BPE2IeK95Qc5IqGq7yXH2Nq8g/PVMzbqcIhHZ6hg1LbW5b4ipW83isnUICfTtFl8JyrgD93CD4qVOzBGSu+11hShS4oUjF6WPaIXFG8d49IF7obG/IZrVWM7PJYVZKkIEIkDq8j66SmfkLrF+4wZyo0/mc9pn+EJLYmgZF9HgH+QpcSy5026BBYWJ0VuuP4FDJyrv6b5079VJ1eR2fIjWKP5oKvYYed0nbOBJLiUVMuxGQi2Xux8tbMr7vdxH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Guz1b88foCz4d9pgBqp4GDufL72NcY2HoO9odkIOkhY=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lZprvX0HY/Xk22P9V48qGzI/eDFqeROmClpZn9+/XMI=</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Gg5jl6oN1NPONSn5qO+aGqlrD0UyUJ7flqHoSoAtXUg=</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4hOBMWkvd8OtF2g3CKZGxk8QL7wNce82p4QwM0eOLPk=</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ew5upL2NfcuFcdf5BPQEmu2rSMvBB6kSfjcyWYCha8E=</DigestValue>
      </Reference>
      <Reference URI="/xl/media/image3.emf?ContentType=image/x-emf">
        <DigestMethod Algorithm="http://www.w3.org/2001/04/xmlenc#sha256"/>
        <DigestValue>bcsRsfkezUlDHLP27q91gWM8ic32wGsOXKJbGA/7R/g=</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U6X8nmAPaUwgGVLw+hDh3R+lLOpAiFwVw5LLucK1YDw=</DigestValue>
      </Reference>
      <Reference URI="/xl/styles.xml?ContentType=application/vnd.openxmlformats-officedocument.spreadsheetml.styles+xml">
        <DigestMethod Algorithm="http://www.w3.org/2001/04/xmlenc#sha256"/>
        <DigestValue>w4mrULoA6L60uqZ3dXMLFI+Sh9/3VXFgKdYaqS6BEJw=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dF5skjxw7hTB4K13vcZ47fVrEKFs9p+cIRLT5xcF3cs=</DigestValue>
      </Reference>
      <Reference URI="/xl/workbook.xml?ContentType=application/vnd.ms-excel.sheet.macroEnabled.main+xml">
        <DigestMethod Algorithm="http://www.w3.org/2001/04/xmlenc#sha256"/>
        <DigestValue>hsT3A3TNPQ9WL87kf/I0/1KWXS0j3uNEE1i+elzIrSg=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4eLxBrGTj1TPNKwDaIGaKOQCDJGo3Ctgww6HKzTJDiQ=</DigestValue>
      </Reference>
      <Reference URI="/xl/worksheets/sheet10.xml?ContentType=application/vnd.openxmlformats-officedocument.spreadsheetml.worksheet+xml">
        <DigestMethod Algorithm="http://www.w3.org/2001/04/xmlenc#sha256"/>
        <DigestValue>8ZJrDiNjSCIV++q96AykFoiqrsvhEgaFYM4WTJa/0cs=</DigestValue>
      </Reference>
      <Reference URI="/xl/worksheets/sheet11.xml?ContentType=application/vnd.openxmlformats-officedocument.spreadsheetml.worksheet+xml">
        <DigestMethod Algorithm="http://www.w3.org/2001/04/xmlenc#sha256"/>
        <DigestValue>21v4gTD/6rLcKgMaFBwYDlPicbTd0rQLBe4nVfT/NP8=</DigestValue>
      </Reference>
      <Reference URI="/xl/worksheets/sheet12.xml?ContentType=application/vnd.openxmlformats-officedocument.spreadsheetml.worksheet+xml">
        <DigestMethod Algorithm="http://www.w3.org/2001/04/xmlenc#sha256"/>
        <DigestValue>qvVM70a1VUeQcWeqNW0ikGAGzvYKEX2FNT0VgKr3hg4=</DigestValue>
      </Reference>
      <Reference URI="/xl/worksheets/sheet13.xml?ContentType=application/vnd.openxmlformats-officedocument.spreadsheetml.worksheet+xml">
        <DigestMethod Algorithm="http://www.w3.org/2001/04/xmlenc#sha256"/>
        <DigestValue>lunwEKw4s3J8tqcQGqmjnK1gD2dTJ7OWf1Pg+Qwxl0I=</DigestValue>
      </Reference>
      <Reference URI="/xl/worksheets/sheet14.xml?ContentType=application/vnd.openxmlformats-officedocument.spreadsheetml.worksheet+xml">
        <DigestMethod Algorithm="http://www.w3.org/2001/04/xmlenc#sha256"/>
        <DigestValue>3KcX68qpKWsVQely+WNgYT1YR739tDUGe5Bo1D7kiD4=</DigestValue>
      </Reference>
      <Reference URI="/xl/worksheets/sheet15.xml?ContentType=application/vnd.openxmlformats-officedocument.spreadsheetml.worksheet+xml">
        <DigestMethod Algorithm="http://www.w3.org/2001/04/xmlenc#sha256"/>
        <DigestValue>iQjXmR3sPlJmvCdOSypJOtz7Ae7HLpaXAWh/fSX49pY=</DigestValue>
      </Reference>
      <Reference URI="/xl/worksheets/sheet16.xml?ContentType=application/vnd.openxmlformats-officedocument.spreadsheetml.worksheet+xml">
        <DigestMethod Algorithm="http://www.w3.org/2001/04/xmlenc#sha256"/>
        <DigestValue>kLSJcztokIYW+gfF5ljaXmT68mkMDUd7/vXZZCRuB/0=</DigestValue>
      </Reference>
      <Reference URI="/xl/worksheets/sheet17.xml?ContentType=application/vnd.openxmlformats-officedocument.spreadsheetml.worksheet+xml">
        <DigestMethod Algorithm="http://www.w3.org/2001/04/xmlenc#sha256"/>
        <DigestValue>z6C6kUbkcC1aILpoTVPRKJ7iuKLU1SwIy/pkQUBaRy8=</DigestValue>
      </Reference>
      <Reference URI="/xl/worksheets/sheet18.xml?ContentType=application/vnd.openxmlformats-officedocument.spreadsheetml.worksheet+xml">
        <DigestMethod Algorithm="http://www.w3.org/2001/04/xmlenc#sha256"/>
        <DigestValue>HQIGUBaXqWzyhwwZPLXF3Z26uaAfKWXQJkzVnNXZj8U=</DigestValue>
      </Reference>
      <Reference URI="/xl/worksheets/sheet19.xml?ContentType=application/vnd.openxmlformats-officedocument.spreadsheetml.worksheet+xml">
        <DigestMethod Algorithm="http://www.w3.org/2001/04/xmlenc#sha256"/>
        <DigestValue>femZHIajMnTWLRJPTMAu3pMi+dwhVhdlvgDnkfjLBas=</DigestValue>
      </Reference>
      <Reference URI="/xl/worksheets/sheet2.xml?ContentType=application/vnd.openxmlformats-officedocument.spreadsheetml.worksheet+xml">
        <DigestMethod Algorithm="http://www.w3.org/2001/04/xmlenc#sha256"/>
        <DigestValue>EAzA3BezSnC9oLGY1Yz596hw4AwwenpKaaQ74/SVNm4=</DigestValue>
      </Reference>
      <Reference URI="/xl/worksheets/sheet20.xml?ContentType=application/vnd.openxmlformats-officedocument.spreadsheetml.worksheet+xml">
        <DigestMethod Algorithm="http://www.w3.org/2001/04/xmlenc#sha256"/>
        <DigestValue>tl2N1HcfiI6FYAQfzh6IwZCQYG+QsBxhWL4upquNrQs=</DigestValue>
      </Reference>
      <Reference URI="/xl/worksheets/sheet21.xml?ContentType=application/vnd.openxmlformats-officedocument.spreadsheetml.worksheet+xml">
        <DigestMethod Algorithm="http://www.w3.org/2001/04/xmlenc#sha256"/>
        <DigestValue>s1tzOj3dIlCXTeIvZg5bM77OuffQND9sxULbik1PXWM=</DigestValue>
      </Reference>
      <Reference URI="/xl/worksheets/sheet22.xml?ContentType=application/vnd.openxmlformats-officedocument.spreadsheetml.worksheet+xml">
        <DigestMethod Algorithm="http://www.w3.org/2001/04/xmlenc#sha256"/>
        <DigestValue>J+UvrGGG6UQ3HkGDsYgw5RGcqm2eSXu3Bdu9BSMBNz0=</DigestValue>
      </Reference>
      <Reference URI="/xl/worksheets/sheet23.xml?ContentType=application/vnd.openxmlformats-officedocument.spreadsheetml.worksheet+xml">
        <DigestMethod Algorithm="http://www.w3.org/2001/04/xmlenc#sha256"/>
        <DigestValue>bHV9dvsDAGINOtjZ8KCqM79x53eYPBp0jNr8Phvg65I=</DigestValue>
      </Reference>
      <Reference URI="/xl/worksheets/sheet24.xml?ContentType=application/vnd.openxmlformats-officedocument.spreadsheetml.worksheet+xml">
        <DigestMethod Algorithm="http://www.w3.org/2001/04/xmlenc#sha256"/>
        <DigestValue>Qq+9iU2Pw7Bzs7Dthz06E7qnHXww7v0R886ArfLN8Ac=</DigestValue>
      </Reference>
      <Reference URI="/xl/worksheets/sheet25.xml?ContentType=application/vnd.openxmlformats-officedocument.spreadsheetml.worksheet+xml">
        <DigestMethod Algorithm="http://www.w3.org/2001/04/xmlenc#sha256"/>
        <DigestValue>eCT1N15pSysoK2/3Cz6YFWz4iYnPX4iggf5rozBzSxM=</DigestValue>
      </Reference>
      <Reference URI="/xl/worksheets/sheet26.xml?ContentType=application/vnd.openxmlformats-officedocument.spreadsheetml.worksheet+xml">
        <DigestMethod Algorithm="http://www.w3.org/2001/04/xmlenc#sha256"/>
        <DigestValue>bsRPBlGTP0ImHFL8c69uX1e9aKnFD+B7g1ixiQ1GoBw=</DigestValue>
      </Reference>
      <Reference URI="/xl/worksheets/sheet27.xml?ContentType=application/vnd.openxmlformats-officedocument.spreadsheetml.worksheet+xml">
        <DigestMethod Algorithm="http://www.w3.org/2001/04/xmlenc#sha256"/>
        <DigestValue>S4zFN4C+K/iOXid1YDTQqOANKqyyiltTFJTvX9dROGI=</DigestValue>
      </Reference>
      <Reference URI="/xl/worksheets/sheet28.xml?ContentType=application/vnd.openxmlformats-officedocument.spreadsheetml.worksheet+xml">
        <DigestMethod Algorithm="http://www.w3.org/2001/04/xmlenc#sha256"/>
        <DigestValue>l1jZzJ9gOM663J9ELRI88uD5F4tnOAzW3RS8F0UTAgk=</DigestValue>
      </Reference>
      <Reference URI="/xl/worksheets/sheet29.xml?ContentType=application/vnd.openxmlformats-officedocument.spreadsheetml.worksheet+xml">
        <DigestMethod Algorithm="http://www.w3.org/2001/04/xmlenc#sha256"/>
        <DigestValue>+kiloFKZp8ButzpFIz7fxDniZwvBKBGIdeASyLleMBM=</DigestValue>
      </Reference>
      <Reference URI="/xl/worksheets/sheet3.xml?ContentType=application/vnd.openxmlformats-officedocument.spreadsheetml.worksheet+xml">
        <DigestMethod Algorithm="http://www.w3.org/2001/04/xmlenc#sha256"/>
        <DigestValue>J/8qGwSessEWz/i8THheF9JN1r9769oYprBAjflwV7o=</DigestValue>
      </Reference>
      <Reference URI="/xl/worksheets/sheet30.xml?ContentType=application/vnd.openxmlformats-officedocument.spreadsheetml.worksheet+xml">
        <DigestMethod Algorithm="http://www.w3.org/2001/04/xmlenc#sha256"/>
        <DigestValue>ujLwOF/s/LVUvNABB/rnGoLFgMtuOh4nrgDmYBiaw30=</DigestValue>
      </Reference>
      <Reference URI="/xl/worksheets/sheet31.xml?ContentType=application/vnd.openxmlformats-officedocument.spreadsheetml.worksheet+xml">
        <DigestMethod Algorithm="http://www.w3.org/2001/04/xmlenc#sha256"/>
        <DigestValue>EFZTHbSGjesapkJlhOKD25gIbrtzPFc7M5fMP0g7QcY=</DigestValue>
      </Reference>
      <Reference URI="/xl/worksheets/sheet32.xml?ContentType=application/vnd.openxmlformats-officedocument.spreadsheetml.worksheet+xml">
        <DigestMethod Algorithm="http://www.w3.org/2001/04/xmlenc#sha256"/>
        <DigestValue>h6Dyt9OKGDx5EURcVuMLY0sCQy5lgjFe6VhZtUl4r2s=</DigestValue>
      </Reference>
      <Reference URI="/xl/worksheets/sheet33.xml?ContentType=application/vnd.openxmlformats-officedocument.spreadsheetml.worksheet+xml">
        <DigestMethod Algorithm="http://www.w3.org/2001/04/xmlenc#sha256"/>
        <DigestValue>mDwu6kud39Y3mpVJHTZsA52B4Z/NMrfcqrj4DmiP9qA=</DigestValue>
      </Reference>
      <Reference URI="/xl/worksheets/sheet34.xml?ContentType=application/vnd.openxmlformats-officedocument.spreadsheetml.worksheet+xml">
        <DigestMethod Algorithm="http://www.w3.org/2001/04/xmlenc#sha256"/>
        <DigestValue>Mpj5mhw5eHD8Q0bihsNOo8PwVNS3Vfm5W7FWWvzVgyE=</DigestValue>
      </Reference>
      <Reference URI="/xl/worksheets/sheet35.xml?ContentType=application/vnd.openxmlformats-officedocument.spreadsheetml.worksheet+xml">
        <DigestMethod Algorithm="http://www.w3.org/2001/04/xmlenc#sha256"/>
        <DigestValue>FpOLsGwwRjXBXl39e0z2QOIGITL88a62dDrJ9zT6WKA=</DigestValue>
      </Reference>
      <Reference URI="/xl/worksheets/sheet36.xml?ContentType=application/vnd.openxmlformats-officedocument.spreadsheetml.worksheet+xml">
        <DigestMethod Algorithm="http://www.w3.org/2001/04/xmlenc#sha256"/>
        <DigestValue>ISh4REBvaQewKc8N0pNb5dHGI8LhZU3GIRKRO0+sgP0=</DigestValue>
      </Reference>
      <Reference URI="/xl/worksheets/sheet37.xml?ContentType=application/vnd.openxmlformats-officedocument.spreadsheetml.worksheet+xml">
        <DigestMethod Algorithm="http://www.w3.org/2001/04/xmlenc#sha256"/>
        <DigestValue>1/W0HznqmHefJLbxzMa5UEwMOa32Pt4+EmNVsQsTBdQ=</DigestValue>
      </Reference>
      <Reference URI="/xl/worksheets/sheet38.xml?ContentType=application/vnd.openxmlformats-officedocument.spreadsheetml.worksheet+xml">
        <DigestMethod Algorithm="http://www.w3.org/2001/04/xmlenc#sha256"/>
        <DigestValue>tPgHn6BUtnpgzJd1gzek7/xvpSq2HTnRehkOl5Kq1zU=</DigestValue>
      </Reference>
      <Reference URI="/xl/worksheets/sheet39.xml?ContentType=application/vnd.openxmlformats-officedocument.spreadsheetml.worksheet+xml">
        <DigestMethod Algorithm="http://www.w3.org/2001/04/xmlenc#sha256"/>
        <DigestValue>c7yU6eZS3494lAikPzfxmyMXpeKHtrYpkNASveAeGQU=</DigestValue>
      </Reference>
      <Reference URI="/xl/worksheets/sheet4.xml?ContentType=application/vnd.openxmlformats-officedocument.spreadsheetml.worksheet+xml">
        <DigestMethod Algorithm="http://www.w3.org/2001/04/xmlenc#sha256"/>
        <DigestValue>e6DIlzH/0v993gyjp+5EqEb2877gXRG9iXb7wL8s0pQ=</DigestValue>
      </Reference>
      <Reference URI="/xl/worksheets/sheet40.xml?ContentType=application/vnd.openxmlformats-officedocument.spreadsheetml.worksheet+xml">
        <DigestMethod Algorithm="http://www.w3.org/2001/04/xmlenc#sha256"/>
        <DigestValue>FxEWHAENXuCBJBkx5VUUQO9re7FQ4hRrWTeOsQuq08c=</DigestValue>
      </Reference>
      <Reference URI="/xl/worksheets/sheet41.xml?ContentType=application/vnd.openxmlformats-officedocument.spreadsheetml.worksheet+xml">
        <DigestMethod Algorithm="http://www.w3.org/2001/04/xmlenc#sha256"/>
        <DigestValue>YjbVvTQzR08zQBEXB8gujwCKMtvWYUdqZ+XWTyPew8k=</DigestValue>
      </Reference>
      <Reference URI="/xl/worksheets/sheet42.xml?ContentType=application/vnd.openxmlformats-officedocument.spreadsheetml.worksheet+xml">
        <DigestMethod Algorithm="http://www.w3.org/2001/04/xmlenc#sha256"/>
        <DigestValue>oC4BLSQNwKztmut6ji5Br7U9yqJCQfyIR4sJTHq321k=</DigestValue>
      </Reference>
      <Reference URI="/xl/worksheets/sheet43.xml?ContentType=application/vnd.openxmlformats-officedocument.spreadsheetml.worksheet+xml">
        <DigestMethod Algorithm="http://www.w3.org/2001/04/xmlenc#sha256"/>
        <DigestValue>PcMfy4FxvnKaLdoTwykfnDZFHB7UGEcx/M0X4LabvL4=</DigestValue>
      </Reference>
      <Reference URI="/xl/worksheets/sheet44.xml?ContentType=application/vnd.openxmlformats-officedocument.spreadsheetml.worksheet+xml">
        <DigestMethod Algorithm="http://www.w3.org/2001/04/xmlenc#sha256"/>
        <DigestValue>s31jjFAzBTjES5FreaN+ZOv7femWiiAT+9UfZq9GU9g=</DigestValue>
      </Reference>
      <Reference URI="/xl/worksheets/sheet45.xml?ContentType=application/vnd.openxmlformats-officedocument.spreadsheetml.worksheet+xml">
        <DigestMethod Algorithm="http://www.w3.org/2001/04/xmlenc#sha256"/>
        <DigestValue>FlVR3/Cz4afQxCaca80vRLs9DGskZzmRuYXHOqMHbww=</DigestValue>
      </Reference>
      <Reference URI="/xl/worksheets/sheet46.xml?ContentType=application/vnd.openxmlformats-officedocument.spreadsheetml.worksheet+xml">
        <DigestMethod Algorithm="http://www.w3.org/2001/04/xmlenc#sha256"/>
        <DigestValue>mYeIWgopDJVa8H1FumMJZdRkFnX4dzqyeCYdkLV0oLw=</DigestValue>
      </Reference>
      <Reference URI="/xl/worksheets/sheet47.xml?ContentType=application/vnd.openxmlformats-officedocument.spreadsheetml.worksheet+xml">
        <DigestMethod Algorithm="http://www.w3.org/2001/04/xmlenc#sha256"/>
        <DigestValue>YytcKyZ0V58kl51QfxnZZbPqMuAQBXhIR1xSiqN1zD4=</DigestValue>
      </Reference>
      <Reference URI="/xl/worksheets/sheet5.xml?ContentType=application/vnd.openxmlformats-officedocument.spreadsheetml.worksheet+xml">
        <DigestMethod Algorithm="http://www.w3.org/2001/04/xmlenc#sha256"/>
        <DigestValue>XzhFOGqyK65Bvuhg8Yqs+/NdjsnrCjW+SLTfRELhgRM=</DigestValue>
      </Reference>
      <Reference URI="/xl/worksheets/sheet6.xml?ContentType=application/vnd.openxmlformats-officedocument.spreadsheetml.worksheet+xml">
        <DigestMethod Algorithm="http://www.w3.org/2001/04/xmlenc#sha256"/>
        <DigestValue>44oKEwmAwxHW9X38yz/U+P8kwyxSV9tvimsouC1ShpI=</DigestValue>
      </Reference>
      <Reference URI="/xl/worksheets/sheet7.xml?ContentType=application/vnd.openxmlformats-officedocument.spreadsheetml.worksheet+xml">
        <DigestMethod Algorithm="http://www.w3.org/2001/04/xmlenc#sha256"/>
        <DigestValue>QmxIEfumXStd7CzyF0TUogNbTIDU+RWnNidkZfK5k/8=</DigestValue>
      </Reference>
      <Reference URI="/xl/worksheets/sheet8.xml?ContentType=application/vnd.openxmlformats-officedocument.spreadsheetml.worksheet+xml">
        <DigestMethod Algorithm="http://www.w3.org/2001/04/xmlenc#sha256"/>
        <DigestValue>Eky3T8Wn/ds55A60TEBSrlnbCoyMX54U10AuP/wI91A=</DigestValue>
      </Reference>
      <Reference URI="/xl/worksheets/sheet9.xml?ContentType=application/vnd.openxmlformats-officedocument.spreadsheetml.worksheet+xml">
        <DigestMethod Algorithm="http://www.w3.org/2001/04/xmlenc#sha256"/>
        <DigestValue>HrLaWX86QJpeEy/TWMAB1XI9BbF1oQKhu6LAbFdmADQ=</DigestValue>
      </Reference>
    </Manifest>
    <SignatureProperties>
      <SignatureProperty Id="idSignatureTime" Target="#idPackageSignature">
        <mdssi:SignatureTime xmlns:mdssi="http://schemas.openxmlformats.org/package/2006/digital-signature">
          <mdssi:Format>YYYY-MM-DDThh:mm:ssTZD</mdssi:Format>
          <mdssi:Value>2023-08-17T00:34:48Z</mdssi:Value>
        </mdssi:SignatureTime>
      </SignatureProperty>
    </SignatureProperties>
  </Object>
  <Object Id="idOfficeObject">
    <SignatureProperties>
      <SignatureProperty Id="idOfficeV1Details" Target="#idPackageSignature">
        <SignatureInfoV1 xmlns="http://schemas.microsoft.com/office/2006/digsig">
          <SetupID>{F28F42EC-1BDB-4FF5-AF8E-F8DFFF421D06}</SetupID>
          <SignatureText>Lourdes Villalba</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2023-08-17T00:34:48Z</xd:SigningTime>
          <xd:SigningCertificate>
            <xd:Cert>
              <xd:CertDigest>
                <DigestMethod Algorithm="http://www.w3.org/2001/04/xmlenc#sha256"/>
                <DigestValue>XhrmfMTeq7IeGci3UgcPLjqCQoOg1DIfHmlDrshEQTY=</DigestValue>
              </xd:CertDigest>
              <xd:IssuerSerial>
                <X509IssuerName>CN=CA-CODE100 S.A., C=PY, O=CODE100 S.A., SERIALNUMBER=RUC 80080610-7</X509IssuerName>
                <X509SerialNumber>2051668764817306384448094660406217098259372900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oBAAB/AAAAAAAAAAAAAADXGwAAkQwAACBFTUYAAAEAgBoAAKI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KBw/n8AAAAwoHD+fwAATMOEcP5/AAAAAIby/n8AAMEM82/+fwAAMBaG8v5/AABMw4Rw/n8AAKgWAAAAAAAAQAAAwP5/AAAAAIby/n8AAJEP82/+fwAABAAAAAAAAAAwFoby/n8AADC7LxvTAAAATMOEcAAAAABIAAAAAAAAAEzDhHD+fwAAoDOgcP5/AACAx4Rw/n8AAAEAAAAAAAAAzuyEcP5/AAAAAIby/n8AAAAAAAAAAAAAAAAAACgCAAABPYJv/n8AABBeUbcoAgAAazH38f5/AAAAvC8b0wAAAJm8LxvTAAAAAAAAAAAAAAAAAAAAZHYACAAAAAAlAAAADAAAAAEAAAAYAAAADAAAAAAAAAASAAAADAAAAAEAAAAeAAAAGAAAAMMAAAAEAAAA9wAAABEAAAAlAAAADAAAAAEAAABUAAAAhAAAAMQAAAAEAAAA9QAAABAAAAABAAAA0XbJQasKyUHEAAAABAAAAAkAAABMAAAAAAAAAAAAAAAAAAAA//////////9gAAAAMQA2AC8AOAAvADIAMAAyADMAAAAGAAAABgAAAAQAAAAGAAAABAAAAAYAAAAGAAAABgAAAAYAAABLAAAAQAAAADAAAAAFAAAAIAAAAAEAAAABAAAAEAAAAAAAAAAAAAAAGwEAAIAAAAAAAAAAAAAAABsBAACAAAAAUgAAAHABAAACAAAAEAAAAAcAAAAAAAAAAAAAALwCAAAAAAAAAQICIlMAeQBzAHQAZQBtAAAAAAAAAAAAAAAAAAAAAAAAAAAAAAAAAAAAAAAAAAAAAAAAAAAAAAAAAAAAAAAAAAAAAAAAAAAAAQAAAAAAAACI1y8b0wAAAAAAAAAAAAAA0G4d8v5/AAAAAAAAAAAAAAkAAAAAAAAAAAAwQSgCAAAED/Nv/n8AAAAAAAAAAAAAAAAAAAAAAADjyHVrracAAAjZLxvTAAAAnFn3wigCAAAwZLjBKAIAABBeUbcoAgAAMNovGwAAAAAAUlO3KAIAAAcAAAAAAAAAAAAAAAAAAABs2S8b0wAAAKnZLxvTAAAA0c3z8f5/AAAAAAAAAAAAAAB/EcEAAAAAAAAAAAAAAAAAAAAAAAAAABBeUbcoAgAAazH38f5/AAAQ2S8b0wAAAKnZLxvT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JVv/n8AAJAWW7coAgAAuG068v5/AADQbh3y/n8AAAAAAAAAAAAAMWcJb/5/AADA2N3WKAIAACw8pXD+fwAAAAAAAAAAAAAAAAAAAAAAABNAdGutpwAA0RcKAQAAAAC4bTry/n8AAOD///8AAAAAEF5RtygCAAA4Yi4bAAAAAAAAAAAAAAAABgAAAAAAAAAAAAAAAAAAAFxhLhvTAAAAmWEuG9MAAADRzfPx/n8AAGj+39YoAgAAAAAAAAAAAABo/t/WKAIAAADQJdcoAgAAEF5RtygCAABrMffx/n8AAABhLhvTAAAAmWEuG9M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C4bTry/n8AANBuHfL+fwAAAAAAAAAAAAAAAAAAAAAAAAjPtNYoAgAAYIsi1ygCAAAAAAAAAAAAAAAAAAAAAAAAA0B0a62nAABzEAppAAAAALhtOvL+fwAA8P///wAAAAAQXlG3KAIAAChiLhsAAAAAAAAAAAAAAAAJAAAAAAAAAAAAAAAAAAAATGEuG9MAAACJYS4b0wAAANHN8/H+fwAAGP7f1igCAAAAAAAAAAAAABj+39YoAgAAAAAAAAAAAAAQXlG3KAIAAGsx9/H+fwAA8GAuG9MAAACJYS4b0wAAAAAAAAAAAAAAAKlTxG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sBAACAAAAAAAAAAAAAAAAbAQAAgAAAACUAAAAMAAAAAgAAACcAAAAYAAAABQAAAAAAAAD///8AAAAAACUAAAAMAAAABQAAAEwAAABkAAAACQAAAHAAAAARAQAAfAAAAAkAAABwAAAACQEAAA0AAAAhAPAAAAAAAAAAAAAAAIA/AAAAAAAAAAAAAIA/AAAAAAAAAAAAAAAAAAAAAAAAAAAAAAAAAAAAAAAAAAAlAAAADAAAAAAAAIAoAAAADAAAAAUAAAAlAAAADAAAAAEAAAAYAAAADAAAAAAAAAASAAAADAAAAAEAAAAWAAAADAAAAAAAAABUAAAAXAEAAAoAAABwAAAAEAEAAHwAAAABAAAA0XbJQasKyUEKAAAAcAAAAC0AAABMAAAABAAAAAkAAABwAAAAEgEAAH0AAACoAAAARgBpAHIAbQBhAGQAbwAgAHAAbwByADoAIABMAE8AVQBSAEQARQBTACAAQwBFAEMASQBMAEkAQQAgAFYASQBMAEwAQQBMAEIAQQAgAEMAQQBSAEQATwBaAE8ALwAGAAAAAwAAAAQAAAAJAAAABgAAAAcAAAAHAAAAAwAAAAcAAAAHAAAABAAAAAMAAAADAAAABQAAAAkAAAAIAAAABwAAAAgAAAAGAAAABgAAAAMAAAAHAAAABgAAAAcAAAADAAAABQAAAAMAAAAHAAAAAwAAAAcAAAADAAAABQAAAAUAAAAHAAAABQAAAAYAAAAHAAAAAwAAAAcAAAAHAAAABwAAAAgAAAAJAAAABgAAAAkAAAAWAAAADAAAAAAAAAAlAAAADAAAAAIAAAAOAAAAFAAAAAAAAAAQAAAAFAAAAA==</Object>
  <Object Id="idInvalidSigLnImg">AQAAAGwAAAAAAAAAAAAAABoBAAB/AAAAAAAAAAAAAADXGwAAkQwAACBFTUYAAAEA8B8AAKk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KBw/n8AAAAwoHD+fwAATMOEcP5/AAAAAIby/n8AAMEM82/+fwAAMBaG8v5/AABMw4Rw/n8AAKgWAAAAAAAAQAAAwP5/AAAAAIby/n8AAJEP82/+fwAABAAAAAAAAAAwFoby/n8AADC7LxvTAAAATMOEcAAAAABIAAAAAAAAAEzDhHD+fwAAoDOgcP5/AACAx4Rw/n8AAAEAAAAAAAAAzuyEcP5/AAAAAIby/n8AAAAAAAAAAAAAAAAAACgCAAABPYJv/n8AABBeUbcoAgAAazH38f5/AAAAvC8b0wAAAJm8LxvT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GwEAAIAAAAAAAAAAAAAAABsBAACAAAAAUgAAAHABAAACAAAAEAAAAAcAAAAAAAAAAAAAALwCAAAAAAAAAQICIlMAeQBzAHQAZQBtAAAAAAAAAAAAAAAAAAAAAAAAAAAAAAAAAAAAAAAAAAAAAAAAAAAAAAAAAAAAAAAAAAAAAAAAAAAAAQAAAAAAAACI1y8b0wAAAAAAAAAAAAAA0G4d8v5/AAAAAAAAAAAAAAkAAAAAAAAAAAAwQSgCAAAED/Nv/n8AAAAAAAAAAAAAAAAAAAAAAADjyHVrracAAAjZLxvTAAAAnFn3wigCAAAwZLjBKAIAABBeUbcoAgAAMNovGwAAAAAAUlO3KAIAAAcAAAAAAAAAAAAAAAAAAABs2S8b0wAAAKnZLxvTAAAA0c3z8f5/AAAAAAAAAAAAAAB/EcEAAAAAAAAAAAAAAAAAAAAAAAAAABBeUbcoAgAAazH38f5/AAAQ2S8b0wAAAKnZLxvT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JVv/n8AAJAWW7coAgAAuG068v5/AADQbh3y/n8AAAAAAAAAAAAAMWcJb/5/AADA2N3WKAIAACw8pXD+fwAAAAAAAAAAAAAAAAAAAAAAABNAdGutpwAA0RcKAQAAAAC4bTry/n8AAOD///8AAAAAEF5RtygCAAA4Yi4bAAAAAAAAAAAAAAAABgAAAAAAAAAAAAAAAAAAAFxhLhvTAAAAmWEuG9MAAADRzfPx/n8AAGj+39YoAgAAAAAAAAAAAABo/t/WKAIAAADQJdcoAgAAEF5RtygCAABrMffx/n8AAABhLhvTAAAAmWEuG9M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C4bTry/n8AANBuHfL+fwAAAAAAAAAAAAAAAAAAAAAAAAjPtNYoAgAAYIsi1ygCAAAAAAAAAAAAAAAAAAAAAAAAA0B0a62nAABzEAppAAAAALhtOvL+fwAA8P///wAAAAAQXlG3KAIAAChiLhsAAAAAAAAAAAAAAAAJAAAAAAAAAAAAAAAAAAAATGEuG9MAAACJYS4b0wAAANHN8/H+fwAAGP7f1igCAAAAAAAAAAAAABj+39YoAgAAAAAAAAAAAAAQXlG3KAIAAGsx9/H+fwAA8GAuG9MAAACJYS4b0wAAAAAAAAAAAAAAAKlTxG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sBAACAAAAAAAAAAAAAAAAbAQAAgAAAACUAAAAMAAAAAgAAACcAAAAYAAAABQAAAAAAAAD///8AAAAAACUAAAAMAAAABQAAAEwAAABkAAAACQAAAHAAAAARAQAAfAAAAAkAAABwAAAACQEAAA0AAAAhAPAAAAAAAAAAAAAAAIA/AAAAAAAAAAAAAIA/AAAAAAAAAAAAAAAAAAAAAAAAAAAAAAAAAAAAAAAAAAAlAAAADAAAAAAAAIAoAAAADAAAAAUAAAAlAAAADAAAAAEAAAAYAAAADAAAAAAAAAASAAAADAAAAAEAAAAWAAAADAAAAAAAAABUAAAAXAEAAAoAAABwAAAAEAEAAHwAAAABAAAA0XbJQasKyUEKAAAAcAAAAC0AAABMAAAABAAAAAkAAABwAAAAEgEAAH0AAACoAAAARgBpAHIAbQBhAGQAbwAgAHAAbwByADoAIABMAE8AVQBSAEQARQBTACAAQwBFAEMASQBMAEkAQQAgAFYASQBMAEwAQQBMAEIAQQAgAEMAQQBSAEQATwBaAE8AawAGAAAAAwAAAAQAAAAJAAAABgAAAAcAAAAHAAAAAwAAAAcAAAAHAAAABAAAAAMAAAADAAAABQAAAAkAAAAIAAAABwAAAAgAAAAGAAAABgAAAAMAAAAHAAAABgAAAAcAAAADAAAABQAAAAMAAAAHAAAAAwAAAAcAAAADAAAABQAAAAUAAAAHAAAABQAAAAYAAAAHAAAAAwAAAAcAAAAHAAAABwAAAAgAAAAJAAAABgAAAAk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92lmJh3SS69J/EGWwsPYoIt7JRaC7DgX3+VACFYdRCc=</DigestValue>
    </Reference>
    <Reference Type="http://www.w3.org/2000/09/xmldsig#Object" URI="#idOfficeObject">
      <DigestMethod Algorithm="http://www.w3.org/2001/04/xmlenc#sha256"/>
      <DigestValue>uhMrIEo5PWMfVu2oZk/KGk1VziLmhAjorGPhI9X2t6I=</DigestValue>
    </Reference>
    <Reference Type="http://uri.etsi.org/01903#SignedProperties" URI="#idSignedProperties">
      <Transforms>
        <Transform Algorithm="http://www.w3.org/TR/2001/REC-xml-c14n-20010315"/>
      </Transforms>
      <DigestMethod Algorithm="http://www.w3.org/2001/04/xmlenc#sha256"/>
      <DigestValue>IH3dufMV3qtAAYLBlZNt1cle18aYaPsx272fYlcbU90=</DigestValue>
    </Reference>
    <Reference Type="http://www.w3.org/2000/09/xmldsig#Object" URI="#idValidSigLnImg">
      <DigestMethod Algorithm="http://www.w3.org/2001/04/xmlenc#sha256"/>
      <DigestValue>Amr+wyjokSfu9159Z0qAkVjVAchANDKar0/FrZShvpU=</DigestValue>
    </Reference>
    <Reference Type="http://www.w3.org/2000/09/xmldsig#Object" URI="#idInvalidSigLnImg">
      <DigestMethod Algorithm="http://www.w3.org/2001/04/xmlenc#sha256"/>
      <DigestValue>EfeXqQeX2AmgSHYcqWxbeiCEsDmDwPMKDBwpwTh9gOo=</DigestValue>
    </Reference>
  </SignedInfo>
  <SignatureValue>muWkn3ylgpdHaTJWu2Mej377kxt4loVzP8V+NrExh5l0+Nesq/w72orE4I5aGzi9nwzfmcp6nrue
uc9MfASD+YqvYLqASvZfMREDoP8YMMoFkfuHTbWTbC2zgvB2srEPWVHY1wGAae4giCRimRde95Y/
QvnBrcdtnLJUiu5/NI/QuA3WsDFIdI6EOkK7S27AUdPGVnqzi7Y8fv0coEpiRUGAzLhNqWBcyUch
VRcjbC+Sj4YcAbcTHPa3bTX6oFXG7bhBeeIMydeEVqrNwDaQOArobwc5e6pGnXcst/k/T5RllRT3
KBH/Hd/ULHnPU0YumHqwWlbYwgOfGiZeeGZxmQ==</SignatureValue>
  <KeyInfo>
    <X509Data>
      <X509Certificate>MIIH8DCCBdigAwIBAgIIJePN5uK0NiswDQYJKoZIhvcNAQELBQAwWzEXMBUGA1UEBRMOUlVDIDgwMDUwMTcyLTExGjAYBgNVBAMTEUNBLURPQ1VNRU5UQSBTLkEuMRcwFQYDVQQKEw5ET0NVTUVOVEEgUy5BLjELMAkGA1UEBhMCUFkwHhcNMjIwMzMxMTkxOTQ2WhcNMjQwMzMwMTkyOTQ2WjCBkjELMAkGA1UEBhMCUFkxEDAOBgNVBAQMB1ZBWlFVRVoxETAPBgNVBAUTCENJNTUxMzg3MRQwEgYDVQQqDAtWSUNUT1IgSFVHTzEXMBUGA1UECgwOUEVSU09OQSBGSVNJQ0ExETAPBgNVBAsMCEZJUk1BIEYyMRwwGgYDVQQDDBNWSUNUT1IgSFVHTyBWQVpRVUVaMIIBIjANBgkqhkiG9w0BAQEFAAOCAQ8AMIIBCgKCAQEAwe2yl8MPReEk6Wp/yEHJgsgllRDgKcDe/PaA7bsAVctuKUnWPoJf0dqIrdMo/KyK+Y/mOO1uI0hT6pB1+Llt09et8l6WpxvBxA8+Py56EWpDZ650R6AMy9BlFoFhPd0AGkYpvDtFGp1vXRqnCuJBv4vUzOBJn7rXJrhRoI0bsSUM8aEEVS1ME0diMZUnrLv3eZvahM6xvuM48NCPSujv+2ZHNjW0mGQ/IZpMkwlMOlT7SWuj7aZ6Hu5PDUG7zMvA8ANeaNGbxpS3qIKmFbLNd395YM59ACNm34hKRdkkxen6OhHgw8J9MeHNTVo04VmEgZpC2NmNRj7ICy4Y6toXNwIDAQABo4IDfjCCA3owDAYDVR0TAQH/BAIwADAOBgNVHQ8BAf8EBAMCBeAwKgYDVR0lAQH/BCAwHgYIKwYBBQUHAwEGCCsGAQUFBwMCBggrBgEFBQcDBDAdBgNVHQ4EFgQUPdH9ezJmrc+YYkXHaW22jS/chok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ZpY3RvckBncnVwb3ZhenF1ZXo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i4F4TCvRQr/KXKEgkPwxGf8zh/Y42KuXqP9BnOTZb145BAXQDCWQW817iHbQ346URzGd8H9oeOCTcByCyer3tOCI/8xdjkgY5hHhfTrMSeTl629m50g4Jl0PD0xySfExDANRLQUP07qd/V9eaJrvTGJEG1YfI0KJmDL+SgciQWlFKm/iCZTSh+YN0Rd7kGbxTKqWaq87/uRBEwNF9MselMDrIqAX/Vs2JAYmiq/Zyo+Jj4iEFKFipDe32SQ/7Fi9eSiBF/+iaGgktr8R54RBO87mTne95cXNBFbLjBP1ceCwujG/+wubu6px7vogQpb8bMoU6kUvPPVwZ8f3Ts3EhDjMEm3uVIGcL/UxYxAP2k1YDhqs8RjZIsVos57kwhe2S5BS0szC8mG2Zard2YgSPRGVel2NQ7WfmvZWURM4HtEUQZ1KVplkoyYjHRrl1N6pIeRkd6af+TgrKAbL/UXS1SiHHtvIAEynjqar9d/tgV3hZCeKOUxYXKD+DzfYH2Ta6GtU0yolVCNfc9VZaPe++YNdnD/9Uj9suUjRtVprB4CwZIimn3QZgsRltxZyYwGEjsbij0JN5NTY7RRtxEZy3qRxGeDzrVTS9pzfu4wVWVuJx34enhCwc8tYeXl9cDQHqhTRgSsATJRlyMNtWHvh0y7HHfFGhtwm/ABlRzku0I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Guz1b88foCz4d9pgBqp4GDufL72NcY2HoO9odkIOkhY=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lZprvX0HY/Xk22P9V48qGzI/eDFqeROmClpZn9+/XMI=</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Gg5jl6oN1NPONSn5qO+aGqlrD0UyUJ7flqHoSoAtXUg=</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4hOBMWkvd8OtF2g3CKZGxk8QL7wNce82p4QwM0eOLPk=</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ew5upL2NfcuFcdf5BPQEmu2rSMvBB6kSfjcyWYCha8E=</DigestValue>
      </Reference>
      <Reference URI="/xl/media/image3.emf?ContentType=image/x-emf">
        <DigestMethod Algorithm="http://www.w3.org/2001/04/xmlenc#sha256"/>
        <DigestValue>bcsRsfkezUlDHLP27q91gWM8ic32wGsOXKJbGA/7R/g=</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U6X8nmAPaUwgGVLw+hDh3R+lLOpAiFwVw5LLucK1YDw=</DigestValue>
      </Reference>
      <Reference URI="/xl/styles.xml?ContentType=application/vnd.openxmlformats-officedocument.spreadsheetml.styles+xml">
        <DigestMethod Algorithm="http://www.w3.org/2001/04/xmlenc#sha256"/>
        <DigestValue>w4mrULoA6L60uqZ3dXMLFI+Sh9/3VXFgKdYaqS6BEJw=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dF5skjxw7hTB4K13vcZ47fVrEKFs9p+cIRLT5xcF3cs=</DigestValue>
      </Reference>
      <Reference URI="/xl/workbook.xml?ContentType=application/vnd.ms-excel.sheet.macroEnabled.main+xml">
        <DigestMethod Algorithm="http://www.w3.org/2001/04/xmlenc#sha256"/>
        <DigestValue>hsT3A3TNPQ9WL87kf/I0/1KWXS0j3uNEE1i+elzIrSg=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4eLxBrGTj1TPNKwDaIGaKOQCDJGo3Ctgww6HKzTJDiQ=</DigestValue>
      </Reference>
      <Reference URI="/xl/worksheets/sheet10.xml?ContentType=application/vnd.openxmlformats-officedocument.spreadsheetml.worksheet+xml">
        <DigestMethod Algorithm="http://www.w3.org/2001/04/xmlenc#sha256"/>
        <DigestValue>8ZJrDiNjSCIV++q96AykFoiqrsvhEgaFYM4WTJa/0cs=</DigestValue>
      </Reference>
      <Reference URI="/xl/worksheets/sheet11.xml?ContentType=application/vnd.openxmlformats-officedocument.spreadsheetml.worksheet+xml">
        <DigestMethod Algorithm="http://www.w3.org/2001/04/xmlenc#sha256"/>
        <DigestValue>21v4gTD/6rLcKgMaFBwYDlPicbTd0rQLBe4nVfT/NP8=</DigestValue>
      </Reference>
      <Reference URI="/xl/worksheets/sheet12.xml?ContentType=application/vnd.openxmlformats-officedocument.spreadsheetml.worksheet+xml">
        <DigestMethod Algorithm="http://www.w3.org/2001/04/xmlenc#sha256"/>
        <DigestValue>qvVM70a1VUeQcWeqNW0ikGAGzvYKEX2FNT0VgKr3hg4=</DigestValue>
      </Reference>
      <Reference URI="/xl/worksheets/sheet13.xml?ContentType=application/vnd.openxmlformats-officedocument.spreadsheetml.worksheet+xml">
        <DigestMethod Algorithm="http://www.w3.org/2001/04/xmlenc#sha256"/>
        <DigestValue>lunwEKw4s3J8tqcQGqmjnK1gD2dTJ7OWf1Pg+Qwxl0I=</DigestValue>
      </Reference>
      <Reference URI="/xl/worksheets/sheet14.xml?ContentType=application/vnd.openxmlformats-officedocument.spreadsheetml.worksheet+xml">
        <DigestMethod Algorithm="http://www.w3.org/2001/04/xmlenc#sha256"/>
        <DigestValue>3KcX68qpKWsVQely+WNgYT1YR739tDUGe5Bo1D7kiD4=</DigestValue>
      </Reference>
      <Reference URI="/xl/worksheets/sheet15.xml?ContentType=application/vnd.openxmlformats-officedocument.spreadsheetml.worksheet+xml">
        <DigestMethod Algorithm="http://www.w3.org/2001/04/xmlenc#sha256"/>
        <DigestValue>iQjXmR3sPlJmvCdOSypJOtz7Ae7HLpaXAWh/fSX49pY=</DigestValue>
      </Reference>
      <Reference URI="/xl/worksheets/sheet16.xml?ContentType=application/vnd.openxmlformats-officedocument.spreadsheetml.worksheet+xml">
        <DigestMethod Algorithm="http://www.w3.org/2001/04/xmlenc#sha256"/>
        <DigestValue>kLSJcztokIYW+gfF5ljaXmT68mkMDUd7/vXZZCRuB/0=</DigestValue>
      </Reference>
      <Reference URI="/xl/worksheets/sheet17.xml?ContentType=application/vnd.openxmlformats-officedocument.spreadsheetml.worksheet+xml">
        <DigestMethod Algorithm="http://www.w3.org/2001/04/xmlenc#sha256"/>
        <DigestValue>z6C6kUbkcC1aILpoTVPRKJ7iuKLU1SwIy/pkQUBaRy8=</DigestValue>
      </Reference>
      <Reference URI="/xl/worksheets/sheet18.xml?ContentType=application/vnd.openxmlformats-officedocument.spreadsheetml.worksheet+xml">
        <DigestMethod Algorithm="http://www.w3.org/2001/04/xmlenc#sha256"/>
        <DigestValue>HQIGUBaXqWzyhwwZPLXF3Z26uaAfKWXQJkzVnNXZj8U=</DigestValue>
      </Reference>
      <Reference URI="/xl/worksheets/sheet19.xml?ContentType=application/vnd.openxmlformats-officedocument.spreadsheetml.worksheet+xml">
        <DigestMethod Algorithm="http://www.w3.org/2001/04/xmlenc#sha256"/>
        <DigestValue>femZHIajMnTWLRJPTMAu3pMi+dwhVhdlvgDnkfjLBas=</DigestValue>
      </Reference>
      <Reference URI="/xl/worksheets/sheet2.xml?ContentType=application/vnd.openxmlformats-officedocument.spreadsheetml.worksheet+xml">
        <DigestMethod Algorithm="http://www.w3.org/2001/04/xmlenc#sha256"/>
        <DigestValue>EAzA3BezSnC9oLGY1Yz596hw4AwwenpKaaQ74/SVNm4=</DigestValue>
      </Reference>
      <Reference URI="/xl/worksheets/sheet20.xml?ContentType=application/vnd.openxmlformats-officedocument.spreadsheetml.worksheet+xml">
        <DigestMethod Algorithm="http://www.w3.org/2001/04/xmlenc#sha256"/>
        <DigestValue>tl2N1HcfiI6FYAQfzh6IwZCQYG+QsBxhWL4upquNrQs=</DigestValue>
      </Reference>
      <Reference URI="/xl/worksheets/sheet21.xml?ContentType=application/vnd.openxmlformats-officedocument.spreadsheetml.worksheet+xml">
        <DigestMethod Algorithm="http://www.w3.org/2001/04/xmlenc#sha256"/>
        <DigestValue>s1tzOj3dIlCXTeIvZg5bM77OuffQND9sxULbik1PXWM=</DigestValue>
      </Reference>
      <Reference URI="/xl/worksheets/sheet22.xml?ContentType=application/vnd.openxmlformats-officedocument.spreadsheetml.worksheet+xml">
        <DigestMethod Algorithm="http://www.w3.org/2001/04/xmlenc#sha256"/>
        <DigestValue>J+UvrGGG6UQ3HkGDsYgw5RGcqm2eSXu3Bdu9BSMBNz0=</DigestValue>
      </Reference>
      <Reference URI="/xl/worksheets/sheet23.xml?ContentType=application/vnd.openxmlformats-officedocument.spreadsheetml.worksheet+xml">
        <DigestMethod Algorithm="http://www.w3.org/2001/04/xmlenc#sha256"/>
        <DigestValue>bHV9dvsDAGINOtjZ8KCqM79x53eYPBp0jNr8Phvg65I=</DigestValue>
      </Reference>
      <Reference URI="/xl/worksheets/sheet24.xml?ContentType=application/vnd.openxmlformats-officedocument.spreadsheetml.worksheet+xml">
        <DigestMethod Algorithm="http://www.w3.org/2001/04/xmlenc#sha256"/>
        <DigestValue>Qq+9iU2Pw7Bzs7Dthz06E7qnHXww7v0R886ArfLN8Ac=</DigestValue>
      </Reference>
      <Reference URI="/xl/worksheets/sheet25.xml?ContentType=application/vnd.openxmlformats-officedocument.spreadsheetml.worksheet+xml">
        <DigestMethod Algorithm="http://www.w3.org/2001/04/xmlenc#sha256"/>
        <DigestValue>eCT1N15pSysoK2/3Cz6YFWz4iYnPX4iggf5rozBzSxM=</DigestValue>
      </Reference>
      <Reference URI="/xl/worksheets/sheet26.xml?ContentType=application/vnd.openxmlformats-officedocument.spreadsheetml.worksheet+xml">
        <DigestMethod Algorithm="http://www.w3.org/2001/04/xmlenc#sha256"/>
        <DigestValue>bsRPBlGTP0ImHFL8c69uX1e9aKnFD+B7g1ixiQ1GoBw=</DigestValue>
      </Reference>
      <Reference URI="/xl/worksheets/sheet27.xml?ContentType=application/vnd.openxmlformats-officedocument.spreadsheetml.worksheet+xml">
        <DigestMethod Algorithm="http://www.w3.org/2001/04/xmlenc#sha256"/>
        <DigestValue>S4zFN4C+K/iOXid1YDTQqOANKqyyiltTFJTvX9dROGI=</DigestValue>
      </Reference>
      <Reference URI="/xl/worksheets/sheet28.xml?ContentType=application/vnd.openxmlformats-officedocument.spreadsheetml.worksheet+xml">
        <DigestMethod Algorithm="http://www.w3.org/2001/04/xmlenc#sha256"/>
        <DigestValue>l1jZzJ9gOM663J9ELRI88uD5F4tnOAzW3RS8F0UTAgk=</DigestValue>
      </Reference>
      <Reference URI="/xl/worksheets/sheet29.xml?ContentType=application/vnd.openxmlformats-officedocument.spreadsheetml.worksheet+xml">
        <DigestMethod Algorithm="http://www.w3.org/2001/04/xmlenc#sha256"/>
        <DigestValue>+kiloFKZp8ButzpFIz7fxDniZwvBKBGIdeASyLleMBM=</DigestValue>
      </Reference>
      <Reference URI="/xl/worksheets/sheet3.xml?ContentType=application/vnd.openxmlformats-officedocument.spreadsheetml.worksheet+xml">
        <DigestMethod Algorithm="http://www.w3.org/2001/04/xmlenc#sha256"/>
        <DigestValue>J/8qGwSessEWz/i8THheF9JN1r9769oYprBAjflwV7o=</DigestValue>
      </Reference>
      <Reference URI="/xl/worksheets/sheet30.xml?ContentType=application/vnd.openxmlformats-officedocument.spreadsheetml.worksheet+xml">
        <DigestMethod Algorithm="http://www.w3.org/2001/04/xmlenc#sha256"/>
        <DigestValue>ujLwOF/s/LVUvNABB/rnGoLFgMtuOh4nrgDmYBiaw30=</DigestValue>
      </Reference>
      <Reference URI="/xl/worksheets/sheet31.xml?ContentType=application/vnd.openxmlformats-officedocument.spreadsheetml.worksheet+xml">
        <DigestMethod Algorithm="http://www.w3.org/2001/04/xmlenc#sha256"/>
        <DigestValue>EFZTHbSGjesapkJlhOKD25gIbrtzPFc7M5fMP0g7QcY=</DigestValue>
      </Reference>
      <Reference URI="/xl/worksheets/sheet32.xml?ContentType=application/vnd.openxmlformats-officedocument.spreadsheetml.worksheet+xml">
        <DigestMethod Algorithm="http://www.w3.org/2001/04/xmlenc#sha256"/>
        <DigestValue>h6Dyt9OKGDx5EURcVuMLY0sCQy5lgjFe6VhZtUl4r2s=</DigestValue>
      </Reference>
      <Reference URI="/xl/worksheets/sheet33.xml?ContentType=application/vnd.openxmlformats-officedocument.spreadsheetml.worksheet+xml">
        <DigestMethod Algorithm="http://www.w3.org/2001/04/xmlenc#sha256"/>
        <DigestValue>mDwu6kud39Y3mpVJHTZsA52B4Z/NMrfcqrj4DmiP9qA=</DigestValue>
      </Reference>
      <Reference URI="/xl/worksheets/sheet34.xml?ContentType=application/vnd.openxmlformats-officedocument.spreadsheetml.worksheet+xml">
        <DigestMethod Algorithm="http://www.w3.org/2001/04/xmlenc#sha256"/>
        <DigestValue>Mpj5mhw5eHD8Q0bihsNOo8PwVNS3Vfm5W7FWWvzVgyE=</DigestValue>
      </Reference>
      <Reference URI="/xl/worksheets/sheet35.xml?ContentType=application/vnd.openxmlformats-officedocument.spreadsheetml.worksheet+xml">
        <DigestMethod Algorithm="http://www.w3.org/2001/04/xmlenc#sha256"/>
        <DigestValue>FpOLsGwwRjXBXl39e0z2QOIGITL88a62dDrJ9zT6WKA=</DigestValue>
      </Reference>
      <Reference URI="/xl/worksheets/sheet36.xml?ContentType=application/vnd.openxmlformats-officedocument.spreadsheetml.worksheet+xml">
        <DigestMethod Algorithm="http://www.w3.org/2001/04/xmlenc#sha256"/>
        <DigestValue>ISh4REBvaQewKc8N0pNb5dHGI8LhZU3GIRKRO0+sgP0=</DigestValue>
      </Reference>
      <Reference URI="/xl/worksheets/sheet37.xml?ContentType=application/vnd.openxmlformats-officedocument.spreadsheetml.worksheet+xml">
        <DigestMethod Algorithm="http://www.w3.org/2001/04/xmlenc#sha256"/>
        <DigestValue>1/W0HznqmHefJLbxzMa5UEwMOa32Pt4+EmNVsQsTBdQ=</DigestValue>
      </Reference>
      <Reference URI="/xl/worksheets/sheet38.xml?ContentType=application/vnd.openxmlformats-officedocument.spreadsheetml.worksheet+xml">
        <DigestMethod Algorithm="http://www.w3.org/2001/04/xmlenc#sha256"/>
        <DigestValue>tPgHn6BUtnpgzJd1gzek7/xvpSq2HTnRehkOl5Kq1zU=</DigestValue>
      </Reference>
      <Reference URI="/xl/worksheets/sheet39.xml?ContentType=application/vnd.openxmlformats-officedocument.spreadsheetml.worksheet+xml">
        <DigestMethod Algorithm="http://www.w3.org/2001/04/xmlenc#sha256"/>
        <DigestValue>c7yU6eZS3494lAikPzfxmyMXpeKHtrYpkNASveAeGQU=</DigestValue>
      </Reference>
      <Reference URI="/xl/worksheets/sheet4.xml?ContentType=application/vnd.openxmlformats-officedocument.spreadsheetml.worksheet+xml">
        <DigestMethod Algorithm="http://www.w3.org/2001/04/xmlenc#sha256"/>
        <DigestValue>e6DIlzH/0v993gyjp+5EqEb2877gXRG9iXb7wL8s0pQ=</DigestValue>
      </Reference>
      <Reference URI="/xl/worksheets/sheet40.xml?ContentType=application/vnd.openxmlformats-officedocument.spreadsheetml.worksheet+xml">
        <DigestMethod Algorithm="http://www.w3.org/2001/04/xmlenc#sha256"/>
        <DigestValue>FxEWHAENXuCBJBkx5VUUQO9re7FQ4hRrWTeOsQuq08c=</DigestValue>
      </Reference>
      <Reference URI="/xl/worksheets/sheet41.xml?ContentType=application/vnd.openxmlformats-officedocument.spreadsheetml.worksheet+xml">
        <DigestMethod Algorithm="http://www.w3.org/2001/04/xmlenc#sha256"/>
        <DigestValue>YjbVvTQzR08zQBEXB8gujwCKMtvWYUdqZ+XWTyPew8k=</DigestValue>
      </Reference>
      <Reference URI="/xl/worksheets/sheet42.xml?ContentType=application/vnd.openxmlformats-officedocument.spreadsheetml.worksheet+xml">
        <DigestMethod Algorithm="http://www.w3.org/2001/04/xmlenc#sha256"/>
        <DigestValue>oC4BLSQNwKztmut6ji5Br7U9yqJCQfyIR4sJTHq321k=</DigestValue>
      </Reference>
      <Reference URI="/xl/worksheets/sheet43.xml?ContentType=application/vnd.openxmlformats-officedocument.spreadsheetml.worksheet+xml">
        <DigestMethod Algorithm="http://www.w3.org/2001/04/xmlenc#sha256"/>
        <DigestValue>PcMfy4FxvnKaLdoTwykfnDZFHB7UGEcx/M0X4LabvL4=</DigestValue>
      </Reference>
      <Reference URI="/xl/worksheets/sheet44.xml?ContentType=application/vnd.openxmlformats-officedocument.spreadsheetml.worksheet+xml">
        <DigestMethod Algorithm="http://www.w3.org/2001/04/xmlenc#sha256"/>
        <DigestValue>s31jjFAzBTjES5FreaN+ZOv7femWiiAT+9UfZq9GU9g=</DigestValue>
      </Reference>
      <Reference URI="/xl/worksheets/sheet45.xml?ContentType=application/vnd.openxmlformats-officedocument.spreadsheetml.worksheet+xml">
        <DigestMethod Algorithm="http://www.w3.org/2001/04/xmlenc#sha256"/>
        <DigestValue>FlVR3/Cz4afQxCaca80vRLs9DGskZzmRuYXHOqMHbww=</DigestValue>
      </Reference>
      <Reference URI="/xl/worksheets/sheet46.xml?ContentType=application/vnd.openxmlformats-officedocument.spreadsheetml.worksheet+xml">
        <DigestMethod Algorithm="http://www.w3.org/2001/04/xmlenc#sha256"/>
        <DigestValue>mYeIWgopDJVa8H1FumMJZdRkFnX4dzqyeCYdkLV0oLw=</DigestValue>
      </Reference>
      <Reference URI="/xl/worksheets/sheet47.xml?ContentType=application/vnd.openxmlformats-officedocument.spreadsheetml.worksheet+xml">
        <DigestMethod Algorithm="http://www.w3.org/2001/04/xmlenc#sha256"/>
        <DigestValue>YytcKyZ0V58kl51QfxnZZbPqMuAQBXhIR1xSiqN1zD4=</DigestValue>
      </Reference>
      <Reference URI="/xl/worksheets/sheet5.xml?ContentType=application/vnd.openxmlformats-officedocument.spreadsheetml.worksheet+xml">
        <DigestMethod Algorithm="http://www.w3.org/2001/04/xmlenc#sha256"/>
        <DigestValue>XzhFOGqyK65Bvuhg8Yqs+/NdjsnrCjW+SLTfRELhgRM=</DigestValue>
      </Reference>
      <Reference URI="/xl/worksheets/sheet6.xml?ContentType=application/vnd.openxmlformats-officedocument.spreadsheetml.worksheet+xml">
        <DigestMethod Algorithm="http://www.w3.org/2001/04/xmlenc#sha256"/>
        <DigestValue>44oKEwmAwxHW9X38yz/U+P8kwyxSV9tvimsouC1ShpI=</DigestValue>
      </Reference>
      <Reference URI="/xl/worksheets/sheet7.xml?ContentType=application/vnd.openxmlformats-officedocument.spreadsheetml.worksheet+xml">
        <DigestMethod Algorithm="http://www.w3.org/2001/04/xmlenc#sha256"/>
        <DigestValue>QmxIEfumXStd7CzyF0TUogNbTIDU+RWnNidkZfK5k/8=</DigestValue>
      </Reference>
      <Reference URI="/xl/worksheets/sheet8.xml?ContentType=application/vnd.openxmlformats-officedocument.spreadsheetml.worksheet+xml">
        <DigestMethod Algorithm="http://www.w3.org/2001/04/xmlenc#sha256"/>
        <DigestValue>Eky3T8Wn/ds55A60TEBSrlnbCoyMX54U10AuP/wI91A=</DigestValue>
      </Reference>
      <Reference URI="/xl/worksheets/sheet9.xml?ContentType=application/vnd.openxmlformats-officedocument.spreadsheetml.worksheet+xml">
        <DigestMethod Algorithm="http://www.w3.org/2001/04/xmlenc#sha256"/>
        <DigestValue>HrLaWX86QJpeEy/TWMAB1XI9BbF1oQKhu6LAbFdmADQ=</DigestValue>
      </Reference>
    </Manifest>
    <SignatureProperties>
      <SignatureProperty Id="idSignatureTime" Target="#idPackageSignature">
        <mdssi:SignatureTime xmlns:mdssi="http://schemas.openxmlformats.org/package/2006/digital-signature">
          <mdssi:Format>YYYY-MM-DDThh:mm:ssTZD</mdssi:Format>
          <mdssi:Value>2023-08-17T00:26:48Z</mdssi:Value>
        </mdssi:SignatureTime>
      </SignatureProperty>
    </SignatureProperties>
  </Object>
  <Object Id="idOfficeObject">
    <SignatureProperties>
      <SignatureProperty Id="idOfficeV1Details" Target="#idPackageSignature">
        <SignatureInfoV1 xmlns="http://schemas.microsoft.com/office/2006/digsig">
          <SetupID>{269124AE-6883-48B7-905E-0DAC9F42EA84}</SetupID>
          <SignatureText>Victor Hugo Vázquez</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2023-08-17T00:26:48Z</xd:SigningTime>
          <xd:SigningCertificate>
            <xd:Cert>
              <xd:CertDigest>
                <DigestMethod Algorithm="http://www.w3.org/2001/04/xmlenc#sha256"/>
                <DigestValue>L2FoM4Z8pC/oZc0PZfEDBA/nBXmSEsTRJ4GavDBM8ZM=</DigestValue>
              </xd:CertDigest>
              <xd:IssuerSerial>
                <X509IssuerName>C=PY, O=DOCUMENTA S.A., CN=CA-DOCUMENTA S.A., SERIALNUMBER=RUC 80050172-1</X509IssuerName>
                <X509SerialNumber>2730252190646285867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WBoAAKI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AAB1QcdxdEH2AAAABQAAAAkAAABMAAAAAAAAAAAAAAAAAAAA//////////9gAAAAMQA2AC8AOAAvADIAMAAyADM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OkAAABWAAAAMAAAADsAAAC6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OoAAABXAAAAJQAAAAwAAAAEAAAAVAAAAMAAAAAxAAAAOwAAAOgAAABWAAAAAQAAAAAAdUHHcXRBMQAAADsAAAATAAAATAAAAAAAAAAAAAAAAAAAAP//////////dAAAAFYAaQBjAHQAbwByACAASAB1AGcAbwAgAFYA4QB6AHEAdQBlAHoAAAAMAAAABQAAAAkAAAAHAAAADAAAAAcAAAAFAAAADgAAAAsAAAAM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AAACAAAAAcAAAAIAAAABQAAAAcAAAAGAAAABwAAAAcAAAAEAAAABwAAAAcAAAAEAAAABwAAAEsAAABAAAAAMAAAAAUAAAAgAAAAAQAAAAEAAAAQAAAAAAAAAAAAAABAAQAAoAAAAAAAAAAAAAAAQAEAAKAAAAAlAAAADAAAAAIAAAAnAAAAGAAAAAUAAAAAAAAA////AAAAAAAlAAAADAAAAAUAAABMAAAAZAAAAA4AAACLAAAA4QAAAJsAAAAOAAAAiwAAANQAAAARAAAAIQDwAAAAAAAAAAAAAACAPwAAAAAAAAAAAACAPwAAAAAAAAAAAAAAAAAAAAAAAAAAAAAAAAAAAAAAAAAAJQAAAAwAAAAAAACAKAAAAAwAAAAFAAAAJQAAAAwAAAABAAAAGAAAAAwAAAAAAAAAEgAAAAwAAAABAAAAFgAAAAwAAAAAAAAAVAAAAAABAAAPAAAAiwAAAOAAAACbAAAAAQAAAAAAdUHHcXRBDwAAAIsAAAAeAAAATAAAAAQAAAAOAAAAiwAAAOIAAACcAAAAiAAAAFMAaQBnAG4AZQBkACAAYgB5ADoAIABWAEkAQwBUAE8AUgAgAEgAVQBHAE8AIABWAEEAWgBRAFUARQBaAAcAAAADAAAACAAAAAcAAAAHAAAACAAAAAQAAAAIAAAABgAAAAMAAAAEAAAACAAAAAMAAAAIAAAABwAAAAoAAAAIAAAABAAAAAkAAAAJAAAACQAAAAoAAAAEAAAACAAAAAgAAAAHAAAACgAAAAkAAAAHAAAABwAAABYAAAAMAAAAAAAAACUAAAAMAAAAAgAAAA4AAAAUAAAAAAAAABAAAAAUAAAA</Object>
  <Object Id="idInvalidSigLnImg">AQAAAGwAAAAAAAAAAAAAAD8BAACfAAAAAAAAAAAAAAAkEwAAjQkAACBFTUYAAAEA5CAAAKk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QAAAAFQAAADAAAAAFAAAAYQ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RAAAAFgAAACUAAAAMAAAAAQAAAFQAAAC0AAAAMQAAAAUAAACPAAAAFQAAAAEAAAAAAHVBx3F0QTEAAAAFAAAAEQAAAEwAAAAAAAAAAAAAAAAAAAD//////////3AAAABJAG4AdgBhAGwAaQBkACAAcwBpAGcAbgBhAHQAdQByAGUAAAADAAAABwAAAAYAAAAHAAAAAwAAAAMAAAAIAAAABAAAAAYAAAADAAAACAAAAAcAAAAHAAAABAAAAAcAAAAF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Z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6QAAAFYAAAAwAAAAOwAAAL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6gAAAFcAAAAlAAAADAAAAAQAAABUAAAAwAAAADEAAAA7AAAA6AAAAFYAAAABAAAAAAB1QcdxdEExAAAAOwAAABMAAABMAAAAAAAAAAAAAAAAAAAA//////////90AAAAVgBpAGMAdABvAHIAIABIAHUAZwBvACAAVgDhAHoAcQB1AGUAegB0AAwAAAAFAAAACQAAAAcAAAAMAAAABwAAAAUAAAAOAAAACwAAAAwAAAAMAAAABQAAAAwAAAAKAAAACQAAAAwAAAAL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JwAAAAPAAAAdgAAAGIAAACGAAAAAQAAAAAAdUHHcXRBDwAAAHYAAAANAAAATAAAAAAAAAAAAAAAAAAAAP//////////aAAAAFIAZQBwAHIAZQBzAGUAbgB0AGEAbgB0AGUAcgAIAAAABwAAAAgAAAAFAAAABwAAAAYAAAAHAAAABwAAAAQAAAAHAAAABwAAAAQAAAAHAAAASwAAAEAAAAAwAAAABQAAACAAAAABAAAAAQAAABAAAAAAAAAAAAAAAEABAACgAAAAAAAAAAAAAABAAQAAoAAAACUAAAAMAAAAAgAAACcAAAAYAAAABQAAAAAAAAD///8AAAAAACUAAAAMAAAABQAAAEwAAABkAAAADgAAAIsAAADhAAAAmwAAAA4AAACLAAAA1AAAABEAAAAhAPAAAAAAAAAAAAAAAIA/AAAAAAAAAAAAAIA/AAAAAAAAAAAAAAAAAAAAAAAAAAAAAAAAAAAAAAAAAAAlAAAADAAAAAAAAIAoAAAADAAAAAUAAAAlAAAADAAAAAEAAAAYAAAADAAAAAAAAAASAAAADAAAAAEAAAAWAAAADAAAAAAAAABUAAAAAAEAAA8AAACLAAAA4AAAAJsAAAABAAAAAAB1QcdxdEEPAAAAiwAAAB4AAABMAAAABAAAAA4AAACLAAAA4gAAAJwAAACIAAAAUwBpAGcAbgBlAGQAIABiAHkAOgAgAFYASQBDAFQATwBSACAASABVAEcATwAgAFYAQQBaAFEAVQBFAFoABwAAAAMAAAAIAAAABwAAAAcAAAAIAAAABAAAAAgAAAAGAAAAAwAAAAQAAAAIAAAAAwAAAAgAAAAHAAAACgAAAAgAAAAEAAAACQAAAAkAAAAJAAAACgAAAAQAAAAIAAAACAAAAAcAAAAKAAAACQAAAAcAAAAH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JBff90OocXtUPrsVtt8yvee3kKe1+9evN0UZNpjBUTw=</DigestValue>
    </Reference>
    <Reference Type="http://www.w3.org/2000/09/xmldsig#Object" URI="#idOfficeObject">
      <DigestMethod Algorithm="http://www.w3.org/2001/04/xmlenc#sha256"/>
      <DigestValue>9aoaSQmhRREf3ZbbotEf0UyLKeZybQnq3pYw3nCiO0c=</DigestValue>
    </Reference>
    <Reference Type="http://uri.etsi.org/01903#SignedProperties" URI="#idSignedProperties">
      <Transforms>
        <Transform Algorithm="http://www.w3.org/TR/2001/REC-xml-c14n-20010315"/>
      </Transforms>
      <DigestMethod Algorithm="http://www.w3.org/2001/04/xmlenc#sha256"/>
      <DigestValue>EoTQultC5i06srekF/o03PB4Vv/siUHPmc8DFvPp05U=</DigestValue>
    </Reference>
    <Reference Type="http://www.w3.org/2000/09/xmldsig#Object" URI="#idValidSigLnImg">
      <DigestMethod Algorithm="http://www.w3.org/2001/04/xmlenc#sha256"/>
      <DigestValue>soVlIhZ2XoYty9i68frMkFw1Yau2YxwHv+I+dEBEblo=</DigestValue>
    </Reference>
    <Reference Type="http://www.w3.org/2000/09/xmldsig#Object" URI="#idInvalidSigLnImg">
      <DigestMethod Algorithm="http://www.w3.org/2001/04/xmlenc#sha256"/>
      <DigestValue>K+diFI9KeBH0TQUoCWHRoMKoDOSZe26cCOIiV10XG5Q=</DigestValue>
    </Reference>
  </SignedInfo>
  <SignatureValue>qT2ppyNGat60IAKJq7Q/rPzcabcLf4kkJvtkNmS+jU7ykzo74Tj14/AvAp4dLhcAQtE8lztIrsZw
zV1tAQxxAGNbbfuGaeZydsiGk26rjI+nkbLxJ0//dK52/C1nmI6GQ2ZnBjaauOaBODxpIFJ5qe3t
m7UwKiv6zeFOjhaeai+mn0ikIc5DFru03OROxT70QGoI0DCt3CfZ/6WRYQ4XU4BGwJV0CguT755s
XswOlMMOYejyFn+z/e8g/DiqPwaw7PzdpIBd/E3mMM1OrLwLOX2RIRhKM6mUelQq6e8QAIuvg+Rf
StPB2HPkflLNHMN2pTWp/AnxlipfsfSQK13/kg==</SignatureValue>
  <KeyInfo>
    <X509Data>
      <X509Certificate>MIIHszCCBZugAwIBAgIRAMGGlSe+XrmzQnlvmeyMqgwwDQYJKoZIhvcNAQELBQAwgYUxCzAJBgNVBAYTAlBZMQ0wCwYDVQQKEwRJQ1BQMTgwNgYDVQQLEy9QcmVzdGFkb3IgQ3VhbGlmaWNhZG8gZGUgU2VydmljaW9zIGRlIENvbmZpYW56YTEVMBMGA1UEAxMMQ09ERTEwMCBTLkEuMRYwFAYDVQQFEw1SVUM4MDA4MDYxMC03MB4XDTIzMDQyNTE0MjkwMFoXDTI1MDQyNTE0MjkwMFowgcAxCzAJBgNVBAYTAlBZMTYwNAYDVQQKDC1DRVJUSUZJQ0FETyBDVUFMSUZJQ0FETyBERSBGSVJNQSBFTEVDVFLDk05JQ0ExCzAJBgNVBAsTAkYyMRwwGgYDVQQEExNWQVpRVUVaIE1VTklBR1VSUklBMRIwEAYDVQQqEwlHVUlMTEVSTU8xJjAkBgNVBAMTHUdVSUxMRVJNTyBWQVpRVUVaIE1VTklBR1VSUklBMRIwEAYDVQQFEwlDSTM3OTk1MjkwggEiMA0GCSqGSIb3DQEBAQUAA4IBDwAwggEKAoIBAQC259LExX4bC8PCIWKYO/wyuvXbmuR3m2mzNdYWtjhZQobpzmbjOMNNDJ3X2Inyse657VTwM6onV5BpTFFFt4+YTjugbcrsW0V+04TJlXdKkgUBash7GHw7F6tHbBBN468YQeAqeyHs2cxE2yezyfeu+hDTxOrhNPjrt9Kzp2vf1mNXptEYGYCNj+c4COaRb7gsBxgZqyoEbNdNxldf/qES334ZujL1SVmRHiemED4Tau0xW1UKQa5cUPnVRW5cGkwy68sY2sxD2ZhfYqe4zAfp2RtfvM2VybKqPue5C0Zd9E4bHWdxraA6SNXzJw+csHhN1NwYIPORQEK6nyGNDofNAgMBAAGjggLfMIIC2zAMBgNVHRMBAf8EAjAAMB0GA1UdDgQWBBQ0gRpchC9ORn1vxefl6o3ZYmzY0DAfBgNVHSMEGDAWgBS+NVRiaGDnJtMxwV+XseL2ZM4H9TAOBgNVHQ8BAf8EBAMCBeAwVgYDVR0RBE8wTYEeR1VJTExFUk1PLlZBWlFVRVpASVRUSS5ESUdJVEFM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B8QelNELjgtpq0ZX8jSr6WEiNKks/6vm75ziM27vyfum06B8uqZOjvEBOW2l5NcD2nmtMt/Pg5yFW2qxvIBiGYUxUGqV65vPASVv/OYBWh5zLGUr3IMtebW9ts/R5ZWXiXKgARLrX5g6w1BVJVVxW6r1Fypo/5oFT3UHMMxPYRIGx/8yHhTtCgDgcHjFxaW8dm229iCBK7qFvaSdBIAiacrKdoaofZDinE9FnNWvAQ7XFxPmdrq0l2lQ5JLWZbhznlIM4MgRek8l/0eH8e7ZkWxxErgoR9Q7hn4h/VdF7N/cHUL+8YSz20nxseKPA2caBklx43JzUUJNUYQoxKb9KnfVabrs23SRRLtNipOBey4mEDY1b1BlVg8Jy1/3Fmn7rXhTOMnhOjN46Gx0uDFajn4BaQft2d5+VB98Q69FXwVIWSNHSEs/ZzW6v1FXi1cF6ZgvkKgU2F5AQ//1rcaXBfzqBhhLQ+oGMPuVdfYzfj6MpSMOmhNsDt0cjWzsrPs3so/lLPph8gX52gftH8Ufzvch6rw8ibcmsjdU88IxZS+rdEMTBHDOEUpL/49dFLdtSENiQslQH/5ztwPSLfxOq40vR3JLWSMsekIt2A0mA02sVIUj5ayNLrNilPEsSIkGgx5XdYJ9It3CMLP87JA22lq0NvrAuPREmNLU+uh8QM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Guz1b88foCz4d9pgBqp4GDufL72NcY2HoO9odkIOkhY=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lZprvX0HY/Xk22P9V48qGzI/eDFqeROmClpZn9+/XMI=</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Gg5jl6oN1NPONSn5qO+aGqlrD0UyUJ7flqHoSoAtXUg=</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4hOBMWkvd8OtF2g3CKZGxk8QL7wNce82p4QwM0eOLPk=</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ew5upL2NfcuFcdf5BPQEmu2rSMvBB6kSfjcyWYCha8E=</DigestValue>
      </Reference>
      <Reference URI="/xl/media/image3.emf?ContentType=image/x-emf">
        <DigestMethod Algorithm="http://www.w3.org/2001/04/xmlenc#sha256"/>
        <DigestValue>bcsRsfkezUlDHLP27q91gWM8ic32wGsOXKJbGA/7R/g=</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U6X8nmAPaUwgGVLw+hDh3R+lLOpAiFwVw5LLucK1YDw=</DigestValue>
      </Reference>
      <Reference URI="/xl/styles.xml?ContentType=application/vnd.openxmlformats-officedocument.spreadsheetml.styles+xml">
        <DigestMethod Algorithm="http://www.w3.org/2001/04/xmlenc#sha256"/>
        <DigestValue>w4mrULoA6L60uqZ3dXMLFI+Sh9/3VXFgKdYaqS6BEJw=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dF5skjxw7hTB4K13vcZ47fVrEKFs9p+cIRLT5xcF3cs=</DigestValue>
      </Reference>
      <Reference URI="/xl/workbook.xml?ContentType=application/vnd.ms-excel.sheet.macroEnabled.main+xml">
        <DigestMethod Algorithm="http://www.w3.org/2001/04/xmlenc#sha256"/>
        <DigestValue>hsT3A3TNPQ9WL87kf/I0/1KWXS0j3uNEE1i+elzIrSg=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4eLxBrGTj1TPNKwDaIGaKOQCDJGo3Ctgww6HKzTJDiQ=</DigestValue>
      </Reference>
      <Reference URI="/xl/worksheets/sheet10.xml?ContentType=application/vnd.openxmlformats-officedocument.spreadsheetml.worksheet+xml">
        <DigestMethod Algorithm="http://www.w3.org/2001/04/xmlenc#sha256"/>
        <DigestValue>8ZJrDiNjSCIV++q96AykFoiqrsvhEgaFYM4WTJa/0cs=</DigestValue>
      </Reference>
      <Reference URI="/xl/worksheets/sheet11.xml?ContentType=application/vnd.openxmlformats-officedocument.spreadsheetml.worksheet+xml">
        <DigestMethod Algorithm="http://www.w3.org/2001/04/xmlenc#sha256"/>
        <DigestValue>21v4gTD/6rLcKgMaFBwYDlPicbTd0rQLBe4nVfT/NP8=</DigestValue>
      </Reference>
      <Reference URI="/xl/worksheets/sheet12.xml?ContentType=application/vnd.openxmlformats-officedocument.spreadsheetml.worksheet+xml">
        <DigestMethod Algorithm="http://www.w3.org/2001/04/xmlenc#sha256"/>
        <DigestValue>qvVM70a1VUeQcWeqNW0ikGAGzvYKEX2FNT0VgKr3hg4=</DigestValue>
      </Reference>
      <Reference URI="/xl/worksheets/sheet13.xml?ContentType=application/vnd.openxmlformats-officedocument.spreadsheetml.worksheet+xml">
        <DigestMethod Algorithm="http://www.w3.org/2001/04/xmlenc#sha256"/>
        <DigestValue>lunwEKw4s3J8tqcQGqmjnK1gD2dTJ7OWf1Pg+Qwxl0I=</DigestValue>
      </Reference>
      <Reference URI="/xl/worksheets/sheet14.xml?ContentType=application/vnd.openxmlformats-officedocument.spreadsheetml.worksheet+xml">
        <DigestMethod Algorithm="http://www.w3.org/2001/04/xmlenc#sha256"/>
        <DigestValue>3KcX68qpKWsVQely+WNgYT1YR739tDUGe5Bo1D7kiD4=</DigestValue>
      </Reference>
      <Reference URI="/xl/worksheets/sheet15.xml?ContentType=application/vnd.openxmlformats-officedocument.spreadsheetml.worksheet+xml">
        <DigestMethod Algorithm="http://www.w3.org/2001/04/xmlenc#sha256"/>
        <DigestValue>iQjXmR3sPlJmvCdOSypJOtz7Ae7HLpaXAWh/fSX49pY=</DigestValue>
      </Reference>
      <Reference URI="/xl/worksheets/sheet16.xml?ContentType=application/vnd.openxmlformats-officedocument.spreadsheetml.worksheet+xml">
        <DigestMethod Algorithm="http://www.w3.org/2001/04/xmlenc#sha256"/>
        <DigestValue>kLSJcztokIYW+gfF5ljaXmT68mkMDUd7/vXZZCRuB/0=</DigestValue>
      </Reference>
      <Reference URI="/xl/worksheets/sheet17.xml?ContentType=application/vnd.openxmlformats-officedocument.spreadsheetml.worksheet+xml">
        <DigestMethod Algorithm="http://www.w3.org/2001/04/xmlenc#sha256"/>
        <DigestValue>z6C6kUbkcC1aILpoTVPRKJ7iuKLU1SwIy/pkQUBaRy8=</DigestValue>
      </Reference>
      <Reference URI="/xl/worksheets/sheet18.xml?ContentType=application/vnd.openxmlformats-officedocument.spreadsheetml.worksheet+xml">
        <DigestMethod Algorithm="http://www.w3.org/2001/04/xmlenc#sha256"/>
        <DigestValue>HQIGUBaXqWzyhwwZPLXF3Z26uaAfKWXQJkzVnNXZj8U=</DigestValue>
      </Reference>
      <Reference URI="/xl/worksheets/sheet19.xml?ContentType=application/vnd.openxmlformats-officedocument.spreadsheetml.worksheet+xml">
        <DigestMethod Algorithm="http://www.w3.org/2001/04/xmlenc#sha256"/>
        <DigestValue>femZHIajMnTWLRJPTMAu3pMi+dwhVhdlvgDnkfjLBas=</DigestValue>
      </Reference>
      <Reference URI="/xl/worksheets/sheet2.xml?ContentType=application/vnd.openxmlformats-officedocument.spreadsheetml.worksheet+xml">
        <DigestMethod Algorithm="http://www.w3.org/2001/04/xmlenc#sha256"/>
        <DigestValue>EAzA3BezSnC9oLGY1Yz596hw4AwwenpKaaQ74/SVNm4=</DigestValue>
      </Reference>
      <Reference URI="/xl/worksheets/sheet20.xml?ContentType=application/vnd.openxmlformats-officedocument.spreadsheetml.worksheet+xml">
        <DigestMethod Algorithm="http://www.w3.org/2001/04/xmlenc#sha256"/>
        <DigestValue>tl2N1HcfiI6FYAQfzh6IwZCQYG+QsBxhWL4upquNrQs=</DigestValue>
      </Reference>
      <Reference URI="/xl/worksheets/sheet21.xml?ContentType=application/vnd.openxmlformats-officedocument.spreadsheetml.worksheet+xml">
        <DigestMethod Algorithm="http://www.w3.org/2001/04/xmlenc#sha256"/>
        <DigestValue>s1tzOj3dIlCXTeIvZg5bM77OuffQND9sxULbik1PXWM=</DigestValue>
      </Reference>
      <Reference URI="/xl/worksheets/sheet22.xml?ContentType=application/vnd.openxmlformats-officedocument.spreadsheetml.worksheet+xml">
        <DigestMethod Algorithm="http://www.w3.org/2001/04/xmlenc#sha256"/>
        <DigestValue>J+UvrGGG6UQ3HkGDsYgw5RGcqm2eSXu3Bdu9BSMBNz0=</DigestValue>
      </Reference>
      <Reference URI="/xl/worksheets/sheet23.xml?ContentType=application/vnd.openxmlformats-officedocument.spreadsheetml.worksheet+xml">
        <DigestMethod Algorithm="http://www.w3.org/2001/04/xmlenc#sha256"/>
        <DigestValue>bHV9dvsDAGINOtjZ8KCqM79x53eYPBp0jNr8Phvg65I=</DigestValue>
      </Reference>
      <Reference URI="/xl/worksheets/sheet24.xml?ContentType=application/vnd.openxmlformats-officedocument.spreadsheetml.worksheet+xml">
        <DigestMethod Algorithm="http://www.w3.org/2001/04/xmlenc#sha256"/>
        <DigestValue>Qq+9iU2Pw7Bzs7Dthz06E7qnHXww7v0R886ArfLN8Ac=</DigestValue>
      </Reference>
      <Reference URI="/xl/worksheets/sheet25.xml?ContentType=application/vnd.openxmlformats-officedocument.spreadsheetml.worksheet+xml">
        <DigestMethod Algorithm="http://www.w3.org/2001/04/xmlenc#sha256"/>
        <DigestValue>eCT1N15pSysoK2/3Cz6YFWz4iYnPX4iggf5rozBzSxM=</DigestValue>
      </Reference>
      <Reference URI="/xl/worksheets/sheet26.xml?ContentType=application/vnd.openxmlformats-officedocument.spreadsheetml.worksheet+xml">
        <DigestMethod Algorithm="http://www.w3.org/2001/04/xmlenc#sha256"/>
        <DigestValue>bsRPBlGTP0ImHFL8c69uX1e9aKnFD+B7g1ixiQ1GoBw=</DigestValue>
      </Reference>
      <Reference URI="/xl/worksheets/sheet27.xml?ContentType=application/vnd.openxmlformats-officedocument.spreadsheetml.worksheet+xml">
        <DigestMethod Algorithm="http://www.w3.org/2001/04/xmlenc#sha256"/>
        <DigestValue>S4zFN4C+K/iOXid1YDTQqOANKqyyiltTFJTvX9dROGI=</DigestValue>
      </Reference>
      <Reference URI="/xl/worksheets/sheet28.xml?ContentType=application/vnd.openxmlformats-officedocument.spreadsheetml.worksheet+xml">
        <DigestMethod Algorithm="http://www.w3.org/2001/04/xmlenc#sha256"/>
        <DigestValue>l1jZzJ9gOM663J9ELRI88uD5F4tnOAzW3RS8F0UTAgk=</DigestValue>
      </Reference>
      <Reference URI="/xl/worksheets/sheet29.xml?ContentType=application/vnd.openxmlformats-officedocument.spreadsheetml.worksheet+xml">
        <DigestMethod Algorithm="http://www.w3.org/2001/04/xmlenc#sha256"/>
        <DigestValue>+kiloFKZp8ButzpFIz7fxDniZwvBKBGIdeASyLleMBM=</DigestValue>
      </Reference>
      <Reference URI="/xl/worksheets/sheet3.xml?ContentType=application/vnd.openxmlformats-officedocument.spreadsheetml.worksheet+xml">
        <DigestMethod Algorithm="http://www.w3.org/2001/04/xmlenc#sha256"/>
        <DigestValue>J/8qGwSessEWz/i8THheF9JN1r9769oYprBAjflwV7o=</DigestValue>
      </Reference>
      <Reference URI="/xl/worksheets/sheet30.xml?ContentType=application/vnd.openxmlformats-officedocument.spreadsheetml.worksheet+xml">
        <DigestMethod Algorithm="http://www.w3.org/2001/04/xmlenc#sha256"/>
        <DigestValue>ujLwOF/s/LVUvNABB/rnGoLFgMtuOh4nrgDmYBiaw30=</DigestValue>
      </Reference>
      <Reference URI="/xl/worksheets/sheet31.xml?ContentType=application/vnd.openxmlformats-officedocument.spreadsheetml.worksheet+xml">
        <DigestMethod Algorithm="http://www.w3.org/2001/04/xmlenc#sha256"/>
        <DigestValue>EFZTHbSGjesapkJlhOKD25gIbrtzPFc7M5fMP0g7QcY=</DigestValue>
      </Reference>
      <Reference URI="/xl/worksheets/sheet32.xml?ContentType=application/vnd.openxmlformats-officedocument.spreadsheetml.worksheet+xml">
        <DigestMethod Algorithm="http://www.w3.org/2001/04/xmlenc#sha256"/>
        <DigestValue>h6Dyt9OKGDx5EURcVuMLY0sCQy5lgjFe6VhZtUl4r2s=</DigestValue>
      </Reference>
      <Reference URI="/xl/worksheets/sheet33.xml?ContentType=application/vnd.openxmlformats-officedocument.spreadsheetml.worksheet+xml">
        <DigestMethod Algorithm="http://www.w3.org/2001/04/xmlenc#sha256"/>
        <DigestValue>mDwu6kud39Y3mpVJHTZsA52B4Z/NMrfcqrj4DmiP9qA=</DigestValue>
      </Reference>
      <Reference URI="/xl/worksheets/sheet34.xml?ContentType=application/vnd.openxmlformats-officedocument.spreadsheetml.worksheet+xml">
        <DigestMethod Algorithm="http://www.w3.org/2001/04/xmlenc#sha256"/>
        <DigestValue>Mpj5mhw5eHD8Q0bihsNOo8PwVNS3Vfm5W7FWWvzVgyE=</DigestValue>
      </Reference>
      <Reference URI="/xl/worksheets/sheet35.xml?ContentType=application/vnd.openxmlformats-officedocument.spreadsheetml.worksheet+xml">
        <DigestMethod Algorithm="http://www.w3.org/2001/04/xmlenc#sha256"/>
        <DigestValue>FpOLsGwwRjXBXl39e0z2QOIGITL88a62dDrJ9zT6WKA=</DigestValue>
      </Reference>
      <Reference URI="/xl/worksheets/sheet36.xml?ContentType=application/vnd.openxmlformats-officedocument.spreadsheetml.worksheet+xml">
        <DigestMethod Algorithm="http://www.w3.org/2001/04/xmlenc#sha256"/>
        <DigestValue>ISh4REBvaQewKc8N0pNb5dHGI8LhZU3GIRKRO0+sgP0=</DigestValue>
      </Reference>
      <Reference URI="/xl/worksheets/sheet37.xml?ContentType=application/vnd.openxmlformats-officedocument.spreadsheetml.worksheet+xml">
        <DigestMethod Algorithm="http://www.w3.org/2001/04/xmlenc#sha256"/>
        <DigestValue>1/W0HznqmHefJLbxzMa5UEwMOa32Pt4+EmNVsQsTBdQ=</DigestValue>
      </Reference>
      <Reference URI="/xl/worksheets/sheet38.xml?ContentType=application/vnd.openxmlformats-officedocument.spreadsheetml.worksheet+xml">
        <DigestMethod Algorithm="http://www.w3.org/2001/04/xmlenc#sha256"/>
        <DigestValue>tPgHn6BUtnpgzJd1gzek7/xvpSq2HTnRehkOl5Kq1zU=</DigestValue>
      </Reference>
      <Reference URI="/xl/worksheets/sheet39.xml?ContentType=application/vnd.openxmlformats-officedocument.spreadsheetml.worksheet+xml">
        <DigestMethod Algorithm="http://www.w3.org/2001/04/xmlenc#sha256"/>
        <DigestValue>c7yU6eZS3494lAikPzfxmyMXpeKHtrYpkNASveAeGQU=</DigestValue>
      </Reference>
      <Reference URI="/xl/worksheets/sheet4.xml?ContentType=application/vnd.openxmlformats-officedocument.spreadsheetml.worksheet+xml">
        <DigestMethod Algorithm="http://www.w3.org/2001/04/xmlenc#sha256"/>
        <DigestValue>e6DIlzH/0v993gyjp+5EqEb2877gXRG9iXb7wL8s0pQ=</DigestValue>
      </Reference>
      <Reference URI="/xl/worksheets/sheet40.xml?ContentType=application/vnd.openxmlformats-officedocument.spreadsheetml.worksheet+xml">
        <DigestMethod Algorithm="http://www.w3.org/2001/04/xmlenc#sha256"/>
        <DigestValue>FxEWHAENXuCBJBkx5VUUQO9re7FQ4hRrWTeOsQuq08c=</DigestValue>
      </Reference>
      <Reference URI="/xl/worksheets/sheet41.xml?ContentType=application/vnd.openxmlformats-officedocument.spreadsheetml.worksheet+xml">
        <DigestMethod Algorithm="http://www.w3.org/2001/04/xmlenc#sha256"/>
        <DigestValue>YjbVvTQzR08zQBEXB8gujwCKMtvWYUdqZ+XWTyPew8k=</DigestValue>
      </Reference>
      <Reference URI="/xl/worksheets/sheet42.xml?ContentType=application/vnd.openxmlformats-officedocument.spreadsheetml.worksheet+xml">
        <DigestMethod Algorithm="http://www.w3.org/2001/04/xmlenc#sha256"/>
        <DigestValue>oC4BLSQNwKztmut6ji5Br7U9yqJCQfyIR4sJTHq321k=</DigestValue>
      </Reference>
      <Reference URI="/xl/worksheets/sheet43.xml?ContentType=application/vnd.openxmlformats-officedocument.spreadsheetml.worksheet+xml">
        <DigestMethod Algorithm="http://www.w3.org/2001/04/xmlenc#sha256"/>
        <DigestValue>PcMfy4FxvnKaLdoTwykfnDZFHB7UGEcx/M0X4LabvL4=</DigestValue>
      </Reference>
      <Reference URI="/xl/worksheets/sheet44.xml?ContentType=application/vnd.openxmlformats-officedocument.spreadsheetml.worksheet+xml">
        <DigestMethod Algorithm="http://www.w3.org/2001/04/xmlenc#sha256"/>
        <DigestValue>s31jjFAzBTjES5FreaN+ZOv7femWiiAT+9UfZq9GU9g=</DigestValue>
      </Reference>
      <Reference URI="/xl/worksheets/sheet45.xml?ContentType=application/vnd.openxmlformats-officedocument.spreadsheetml.worksheet+xml">
        <DigestMethod Algorithm="http://www.w3.org/2001/04/xmlenc#sha256"/>
        <DigestValue>FlVR3/Cz4afQxCaca80vRLs9DGskZzmRuYXHOqMHbww=</DigestValue>
      </Reference>
      <Reference URI="/xl/worksheets/sheet46.xml?ContentType=application/vnd.openxmlformats-officedocument.spreadsheetml.worksheet+xml">
        <DigestMethod Algorithm="http://www.w3.org/2001/04/xmlenc#sha256"/>
        <DigestValue>mYeIWgopDJVa8H1FumMJZdRkFnX4dzqyeCYdkLV0oLw=</DigestValue>
      </Reference>
      <Reference URI="/xl/worksheets/sheet47.xml?ContentType=application/vnd.openxmlformats-officedocument.spreadsheetml.worksheet+xml">
        <DigestMethod Algorithm="http://www.w3.org/2001/04/xmlenc#sha256"/>
        <DigestValue>YytcKyZ0V58kl51QfxnZZbPqMuAQBXhIR1xSiqN1zD4=</DigestValue>
      </Reference>
      <Reference URI="/xl/worksheets/sheet5.xml?ContentType=application/vnd.openxmlformats-officedocument.spreadsheetml.worksheet+xml">
        <DigestMethod Algorithm="http://www.w3.org/2001/04/xmlenc#sha256"/>
        <DigestValue>XzhFOGqyK65Bvuhg8Yqs+/NdjsnrCjW+SLTfRELhgRM=</DigestValue>
      </Reference>
      <Reference URI="/xl/worksheets/sheet6.xml?ContentType=application/vnd.openxmlformats-officedocument.spreadsheetml.worksheet+xml">
        <DigestMethod Algorithm="http://www.w3.org/2001/04/xmlenc#sha256"/>
        <DigestValue>44oKEwmAwxHW9X38yz/U+P8kwyxSV9tvimsouC1ShpI=</DigestValue>
      </Reference>
      <Reference URI="/xl/worksheets/sheet7.xml?ContentType=application/vnd.openxmlformats-officedocument.spreadsheetml.worksheet+xml">
        <DigestMethod Algorithm="http://www.w3.org/2001/04/xmlenc#sha256"/>
        <DigestValue>QmxIEfumXStd7CzyF0TUogNbTIDU+RWnNidkZfK5k/8=</DigestValue>
      </Reference>
      <Reference URI="/xl/worksheets/sheet8.xml?ContentType=application/vnd.openxmlformats-officedocument.spreadsheetml.worksheet+xml">
        <DigestMethod Algorithm="http://www.w3.org/2001/04/xmlenc#sha256"/>
        <DigestValue>Eky3T8Wn/ds55A60TEBSrlnbCoyMX54U10AuP/wI91A=</DigestValue>
      </Reference>
      <Reference URI="/xl/worksheets/sheet9.xml?ContentType=application/vnd.openxmlformats-officedocument.spreadsheetml.worksheet+xml">
        <DigestMethod Algorithm="http://www.w3.org/2001/04/xmlenc#sha256"/>
        <DigestValue>HrLaWX86QJpeEy/TWMAB1XI9BbF1oQKhu6LAbFdmADQ=</DigestValue>
      </Reference>
    </Manifest>
    <SignatureProperties>
      <SignatureProperty Id="idSignatureTime" Target="#idPackageSignature">
        <mdssi:SignatureTime xmlns:mdssi="http://schemas.openxmlformats.org/package/2006/digital-signature">
          <mdssi:Format>YYYY-MM-DDThh:mm:ssTZD</mdssi:Format>
          <mdssi:Value>2023-08-17T00:27:06Z</mdssi:Value>
        </mdssi:SignatureTime>
      </SignatureProperty>
    </SignatureProperties>
  </Object>
  <Object Id="idOfficeObject">
    <SignatureProperties>
      <SignatureProperty Id="idOfficeV1Details" Target="#idPackageSignature">
        <SignatureInfoV1 xmlns="http://schemas.microsoft.com/office/2006/digsig">
          <SetupID>{9B5A18EB-BA62-47AB-AF2B-48DA0665D221}</SetupID>
          <SignatureText>Guillermo Vázquez</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2023-08-17T00:27:06Z</xd:SigningTime>
          <xd:SigningCertificate>
            <xd:Cert>
              <xd:CertDigest>
                <DigestMethod Algorithm="http://www.w3.org/2001/04/xmlenc#sha256"/>
                <DigestValue>aj2OkhEfoSJnmETSP+ezUNZMLmO7AeN7VlqFuvgJwGM=</DigestValue>
              </xd:CertDigest>
              <xd:IssuerSerial>
                <X509IssuerName>SERIALNUMBER=RUC80080610-7, CN=CODE100 S.A., OU=Prestador Cualificado de Servicios de Confianza, O=ICPP, C=PY</X509IssuerName>
                <X509SerialNumber>257239796193378380365516024094957283852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iBoAAKI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AAB1QcdxdEH2AAAABQAAAAkAAABMAAAAAAAAAAAAAAAAAAAA//////////9gAAAAMQA2AC8AOAAvADIAMAAyADM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U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YAAABXAAAAJQAAAAwAAAAEAAAAVAAAALQAAAAxAAAAOwAAANQAAABWAAAAAQAAAAAAdUHHcXRBMQAAADsAAAARAAAATAAAAAAAAAAAAAAAAAAAAP//////////cAAAAEcAdQBpAGwAbABlAHIAbQBvACAAVgDhAHoAcQB1AGUAegBlAA4AAAALAAAABQAAAAUAAAAFAAAACgAAAAcAAAAR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G4ACAAAAAcAAAAIAAAABQAAAAcAAAAGAAAABwAAAAcAAAAEAAAABwAAAAcAAAAEAAAABwAAAEsAAABAAAAAMAAAAAUAAAAgAAAAAQAAAAEAAAAQAAAAAAAAAAAAAABAAQAAoAAAAAAAAAAAAAAAQAEAAKAAAAAlAAAADAAAAAIAAAAnAAAAGAAAAAUAAAAAAAAA////AAAAAAAlAAAADAAAAAUAAABMAAAAZAAAAA4AAACLAAAALQEAAJsAAAAOAAAAiwAAACABAAARAAAAIQDwAAAAAAAAAAAAAACAPwAAAAAAAAAAAACAPwAAAAAAAAAAAAAAAAAAAAAAAAAAAAAAAAAAAAAAAAAAJQAAAAwAAAAAAACAKAAAAAwAAAAFAAAAJQAAAAwAAAABAAAAGAAAAAwAAAAAAAAAEgAAAAwAAAABAAAAFgAAAAwAAAAAAAAAVAAAADwBAAAPAAAAiwAAACwBAACbAAAAAQAAAAAAdUHHcXRBDwAAAIsAAAAoAAAATAAAAAQAAAAOAAAAiwAAAC4BAACcAAAAnAAAAFMAaQBnAG4AZQBkACAAYgB5ADoAIABHAFUASQBMAEwARQBSAE0ATwAgAFYAQQBaAFEAVQBFAFoAIABNAFUATgBJAEEARwBVAFIAUgBJAEEABwAAAAMAAAAIAAAABwAAAAcAAAAIAAAABAAAAAgAAAAGAAAAAwAAAAQAAAAJAAAACQAAAAMAAAAGAAAABgAAAAcAAAAIAAAADAAAAAoAAAAEAAAACAAAAAgAAAAHAAAACgAAAAkAAAAHAAAABwAAAAQAAAAMAAAACQAAAAoAAAADAAAACAAAAAkAAAAJAAAACAAAAAgAAAADAAAACAAAABYAAAAMAAAAAAAAACUAAAAMAAAAAgAAAA4AAAAUAAAAAAAAABAAAAAUAAAA</Object>
  <Object Id="idInvalidSigLnImg">AQAAAGwAAAAAAAAAAAAAAD8BAACfAAAAAAAAAAAAAAAkEwAAjQkAACBFTUYAAAEAFCEAAKk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QAAAAFQAAADAAAAAFAAAAYQ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RAAAAFgAAACUAAAAMAAAAAQAAAFQAAAC0AAAAMQAAAAUAAACPAAAAFQAAAAEAAAAAAHVBx3F0QTEAAAAFAAAAEQAAAEwAAAAAAAAAAAAAAAAAAAD//////////3AAAABJAG4AdgBhAGwAaQBkACAAcwBpAGcAbgBhAHQAdQByAGUAAAADAAAABwAAAAYAAAAHAAAAAwAAAAMAAAAIAAAABAAAAAYAAAADAAAACAAAAAcAAAAHAAAABAAAAAcAAAAF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QAAAFYAAAAwAAAAOwAAAK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gAAAFcAAAAlAAAADAAAAAQAAABUAAAAtAAAADEAAAA7AAAA1AAAAFYAAAABAAAAAAB1QcdxdEExAAAAOwAAABEAAABMAAAAAAAAAAAAAAAAAAAA//////////9wAAAARwB1AGkAbABsAGUAcgBtAG8AIABWAOEAegBxAHUAZQB6AAAADgAAAAsAAAAFAAAABQAAAAUAAAAKAAAABwAAABEAAAAMAAAABQAAAAwAAAAKAAAACQAAAAwAAAAL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JwAAAAPAAAAdgAAAGIAAACGAAAAAQAAAAAAdUHHcXRBDwAAAHYAAAANAAAATAAAAAAAAAAAAAAAAAAAAP//////////aAAAAFIAZQBwAHIAZQBzAGUAbgB0AGEAbgB0AGUAAAAIAAAABwAAAAgAAAAFAAAABwAAAAYAAAAHAAAABwAAAAQAAAAHAAAABwAAAAQAAAAHAAAASwAAAEAAAAAwAAAABQAAACAAAAABAAAAAQAAABAAAAAAAAAAAAAAAEABAACgAAAAAAAAAAAAAABAAQAAoAAAACUAAAAMAAAAAgAAACcAAAAYAAAABQAAAAAAAAD///8AAAAAACUAAAAMAAAABQAAAEwAAABkAAAADgAAAIsAAAAtAQAAmwAAAA4AAACLAAAAIAEAABEAAAAhAPAAAAAAAAAAAAAAAIA/AAAAAAAAAAAAAIA/AAAAAAAAAAAAAAAAAAAAAAAAAAAAAAAAAAAAAAAAAAAlAAAADAAAAAAAAIAoAAAADAAAAAUAAAAlAAAADAAAAAEAAAAYAAAADAAAAAAAAAASAAAADAAAAAEAAAAWAAAADAAAAAAAAABUAAAAPAEAAA8AAACLAAAALAEAAJsAAAABAAAAAAB1QcdxdEEPAAAAiwAAACgAAABMAAAABAAAAA4AAACLAAAALgEAAJwAAACcAAAAUwBpAGcAbgBlAGQAIABiAHkAOgAgAEcAVQBJAEwATABFAFIATQBPACAAVgBBAFoAUQBVAEUAWgAgAE0AVQBOAEkAQQBHAFUAUgBSAEkAQQAHAAAAAwAAAAgAAAAHAAAABwAAAAgAAAAEAAAACAAAAAYAAAADAAAABAAAAAkAAAAJAAAAAwAAAAYAAAAGAAAABwAAAAgAAAAMAAAACgAAAAQAAAAIAAAACAAAAAcAAAAKAAAACQAAAAcAAAAHAAAABAAAAAwAAAAJAAAACgAAAAMAAAAIAAAACQAAAAkAAAAIAAAACAAAAAMAAAAI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vt:i4>
      </vt:variant>
    </vt:vector>
  </HeadingPairs>
  <TitlesOfParts>
    <vt:vector size="50"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Lourdes Cecilia Villalba</cp:lastModifiedBy>
  <cp:lastPrinted>2023-02-27T19:30:43Z</cp:lastPrinted>
  <dcterms:created xsi:type="dcterms:W3CDTF">2019-05-02T15:06:12Z</dcterms:created>
  <dcterms:modified xsi:type="dcterms:W3CDTF">2023-08-16T23:13:40Z</dcterms:modified>
  <cp:contentStatus/>
</cp:coreProperties>
</file>